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ac\Home\Downloads\Ves assortiment (Lestate)\"/>
    </mc:Choice>
  </mc:AlternateContent>
  <xr:revisionPtr revIDLastSave="0" documentId="13_ncr:1_{270209D9-1D52-4356-A06A-13E39FBF59AD}" xr6:coauthVersionLast="47" xr6:coauthVersionMax="47" xr10:uidLastSave="{00000000-0000-0000-0000-000000000000}"/>
  <bookViews>
    <workbookView xWindow="-98" yWindow="-98" windowWidth="22875" windowHeight="13650" xr2:uid="{00000000-000D-0000-FFFF-FFFF00000000}"/>
  </bookViews>
  <sheets>
    <sheet name="TDSheet" sheetId="1" r:id="rId1"/>
    <sheet name="Расчет" sheetId="2" r:id="rId2"/>
  </sheets>
  <definedNames>
    <definedName name="_xlnm._FilterDatabase" localSheetId="0" hidden="1">TDSheet!$A$3:$X$103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2" l="1"/>
  <c r="K7" i="2"/>
  <c r="K6" i="2"/>
  <c r="K5" i="2"/>
  <c r="J8" i="2"/>
  <c r="J7" i="2"/>
  <c r="J6" i="2"/>
  <c r="J5" i="2"/>
  <c r="G9" i="2"/>
  <c r="G8" i="2"/>
  <c r="G7" i="2"/>
  <c r="G6" i="2"/>
  <c r="G5" i="2"/>
  <c r="F9" i="2"/>
  <c r="F8" i="2"/>
  <c r="F7" i="2"/>
  <c r="F6" i="2"/>
  <c r="F5" i="2"/>
  <c r="F10" i="2" s="1"/>
  <c r="F3" i="2"/>
  <c r="F2" i="2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G10" i="2" l="1"/>
</calcChain>
</file>

<file path=xl/sharedStrings.xml><?xml version="1.0" encoding="utf-8"?>
<sst xmlns="http://schemas.openxmlformats.org/spreadsheetml/2006/main" count="1264" uniqueCount="144">
  <si>
    <t>Бренд</t>
  </si>
  <si>
    <t>Наименование</t>
  </si>
  <si>
    <t>Артикул</t>
  </si>
  <si>
    <t>Фото</t>
  </si>
  <si>
    <t>Больше фотографий</t>
  </si>
  <si>
    <t>Внимание</t>
  </si>
  <si>
    <t>Рос.описание</t>
  </si>
  <si>
    <t>Категория</t>
  </si>
  <si>
    <t>Подкатегория</t>
  </si>
  <si>
    <t>Предназначение</t>
  </si>
  <si>
    <t>Пол</t>
  </si>
  <si>
    <t>Описание</t>
  </si>
  <si>
    <t>Технологии</t>
  </si>
  <si>
    <t>Цвет</t>
  </si>
  <si>
    <t>Сезон</t>
  </si>
  <si>
    <t>Состав</t>
  </si>
  <si>
    <t>RRP</t>
  </si>
  <si>
    <t>Скидка %</t>
  </si>
  <si>
    <t>Шкала</t>
  </si>
  <si>
    <t>Р-р</t>
  </si>
  <si>
    <t>Рос. размер</t>
  </si>
  <si>
    <t>Нали-
чие</t>
  </si>
  <si>
    <t>Заказ</t>
  </si>
  <si>
    <t>Vans</t>
  </si>
  <si>
    <t>UA SK8-HI Navy</t>
  </si>
  <si>
    <t>V00D5INVY</t>
  </si>
  <si>
    <t>Кеды высокие</t>
  </si>
  <si>
    <t>Обувь</t>
  </si>
  <si>
    <t>Повседневная обувь</t>
  </si>
  <si>
    <t>Спортивный стиль</t>
  </si>
  <si>
    <t>Унисекс</t>
  </si>
  <si>
    <t>Кеды UA SK8-Hi Navy - это идеальный выбор для тех, кто ищет удобную и стильную обувь на каждый день. Эти кеды имеют классический дизайн, который никогда не выйдет из моды, а также обладают высокой прочностью и долговечностью.</t>
  </si>
  <si>
    <t>синий</t>
  </si>
  <si>
    <t>54% замша; 46% текстиль, подошва: 100% резина</t>
  </si>
  <si>
    <t>Tech size</t>
  </si>
  <si>
    <t>035</t>
  </si>
  <si>
    <t>040</t>
  </si>
  <si>
    <t>045</t>
  </si>
  <si>
    <t>050</t>
  </si>
  <si>
    <t>055</t>
  </si>
  <si>
    <t>075</t>
  </si>
  <si>
    <t>085</t>
  </si>
  <si>
    <t>090</t>
  </si>
  <si>
    <t>UA SK8-HI Black/Black/Whi</t>
  </si>
  <si>
    <t>V00D5IB8C</t>
  </si>
  <si>
    <t>Кеды UA SK8-Hi – это классические высокие кеды, созданные для скейтбординга. Они оснащены технологией U-образной формы, которая обеспечивает стабильность и поддержку стопы во время катания. Кеды выполнены из высококачественной кожи, которая придает им стильный и элегантный вид.
Кеды имеют удобную посадку, а также мягкую и гибкую подошву, которая обеспечивает комфорт при ходьбе. Кроме того, они оснащены резиновыми вставками на подошве, которые обеспечивают хорошее сцепление с поверхностью.</t>
  </si>
  <si>
    <t>черный</t>
  </si>
  <si>
    <t>UA OLD SKOOL Black/Black</t>
  </si>
  <si>
    <t>V00D3HBKA</t>
  </si>
  <si>
    <t>Кеды</t>
  </si>
  <si>
    <t>Кеды UA OLD SKOOL - это идеальное сочетание стиля и комфорта. Они выполнены из высококачественных материалов, которые обеспечивают долговечность и устойчивость к износу. Кеды имеют удобную посадку и обеспечивают отличную амортизацию, что делает их идеальными для повседневного использования. Стильный дизайн и черный цвет делают эти кеды универсальными и подходящими для любого случая</t>
  </si>
  <si>
    <t>70% текстиль, 30% резина подкладка: текстиль подошва: резина</t>
  </si>
  <si>
    <t>060</t>
  </si>
  <si>
    <t>070</t>
  </si>
  <si>
    <t>080</t>
  </si>
  <si>
    <t>Rowley XLT LX VINTAGE GOBLIN</t>
  </si>
  <si>
    <t>VN000CQFCPM</t>
  </si>
  <si>
    <t>Кроссовки</t>
  </si>
  <si>
    <t>Мужчины</t>
  </si>
  <si>
    <t>Кроссовки Vans Rowley XLT LX  — это премиальное переиздание классической скейт-модели 2001 года, созданной совместно с легендарным скейтером Джеффом Роули.Изначально созданы для профессионального скейтбординга. В современном исполнении — стильная и комфортная обувь для повседневной носки в городе.Сезон: Весна, лето, теплая осень (демисезон). Классическая шнуровка для надежной фиксации.
Стелька съемная. Обувь оснащена легкой промежуточной подошвой из EVA, которая обеспечивает отличную амортизацию и комфорт при ходьбе.
Верх выполнен из сочетания натуральной замши и кожи, которые могут впитывать влагу, поэтому модель не рекомендуется для дождливой погоды без предварительной обработки водоотталкивающим спреем.
 Благодаря резиновой подметке с характерным вафельным протектором ), кроссовки обеспечивают идеальное сцепление с асфальтом и поверхностью скейтборда.Модель отличается объемной  конструкцией с плотной набивкой в области язычка и воротника (fat-padded), что характерно для скейт-обуви конца 90-х — начала 00-х. Точное воспроизведение стиля 2001 года с укороченным мыском и массивным силуэтом.
Верх из высококачественной свиной замши и полнозернистой кожи.
Специальная стабилизирующая клипса на пятке повышает износостойкость и помогает обуви сохранять форму.
 Усиленные зоны в области "Ollie" (наиболее подверженные истиранию при катании) и прошитый носок.</t>
  </si>
  <si>
    <t>белый/зеленый</t>
  </si>
  <si>
    <t>кожа, замша, резина</t>
  </si>
  <si>
    <t>065</t>
  </si>
  <si>
    <t>095</t>
  </si>
  <si>
    <t>100</t>
  </si>
  <si>
    <t>105</t>
  </si>
  <si>
    <t>110</t>
  </si>
  <si>
    <t>115</t>
  </si>
  <si>
    <t>Rowley XLT LX VINTAGE INK</t>
  </si>
  <si>
    <t>VN000CQFINK</t>
  </si>
  <si>
    <t>белый/черный</t>
  </si>
  <si>
    <t>Rowley XLT LX Y.O.D ELEMENT STONE</t>
  </si>
  <si>
    <t>VN000CQFSTN</t>
  </si>
  <si>
    <t>розовый</t>
  </si>
  <si>
    <t>LX Sk8-Mid Reissue 83 LX PIG SUEDE SEA TURTLE</t>
  </si>
  <si>
    <t>VN000CQQCHZ</t>
  </si>
  <si>
    <t>Кеды Vans LX Sk8-Mid Reissue 83 LX "Pig Suede" — это премиальное переиздание архивного силуэта 1983 года средней высоты, выполненное из люксовых материалов.
Предназначение: Повседневная городская носка и скейтбординг.
Сезон: Весна, лето, теплая осень (демисезон).
Верх из высококачественной свиной замши (Pig Suede), воротник с подкладкой из натуральной кожи.
Стелькасъемная, анатомическая Sola Foam ADC для комфорта в течение всего дня и отличной амортизации.
 Плоская резиновая подошва с вафельным протектором идеальна для асфальта и скейт-парков.
 Без утеплителя; мягкая набивка в области щиколотки для поддержки и защиты.
Аутентичный ретро-дизайн 80-х (высокий глянцевый рант, узкая полоса Sidestripe) в сочетании с современными технологиями комфорта.</t>
  </si>
  <si>
    <t>коричневый</t>
  </si>
  <si>
    <t>замша, резина</t>
  </si>
  <si>
    <t>MTE Crosspath Mid</t>
  </si>
  <si>
    <t>VN000CVVBA2</t>
  </si>
  <si>
    <t>Модель  Vans MTE Crosspath Mid в черном цвете. Это действительно кроссовки, но с усиленными характеристиками для защиты от непогоды. 
 Crosspath Mid (средняя высота), входящая в коллекцию MTE (Made For The Elements — «Сделано для стихий»).
Это универсальная обувь, разработанная для активного использования как в городе, так и на легких природных маршрутах. Она сочетает повседневный стиль с функциональностью.
 Кроссовки обладают продуманной легкой конструкцией, максимальной амортизацией и улучшенным сцеплением подошвы на различных поверхностях. 
 Благодаря своим всепогодным характеристикам, эта модель подходит для ношения в переходные сезоны (весна и осень), а также может использоваться в нехолодную зиму или прохладным летом.
Модель Crosspath имеет встроенную влагостойкость (water-resistant), что защищает от брызг и небольшого дождя. Однако, это не 100% водонепроницаемость, как у обуви с мембраной GORE-TEX, и при длительном хождении по лужам или мокрому снегу они могут промокнуть.</t>
  </si>
  <si>
    <t>черный/белый</t>
  </si>
  <si>
    <t>Верх - искусственная кожа, текстиль; Подкладка - текстиль; Низ - резина</t>
  </si>
  <si>
    <t>Sk8-Hi Insulated TAN</t>
  </si>
  <si>
    <t>VN000EB4TAN</t>
  </si>
  <si>
    <t>Кеды Vans Sk8-Hi Insulated "TAN" — это утепленная версия легендарного высокого силуэта, адаптированная для холодного времени года.
Предназначение: Повседневная носка в городских условиях при низких температурах.
Сезон: Холодная осень, мягкая зима (еврозима).
Наполнитель: Синтетический утеплитель (Insulated), который эффективно удерживает тепло внутри ботинка.
Водозащита: Улучшенная. Верх из плотной натуральной замши со специальной пропиткой и защитный рант препятствуют быстрому намоканию.
Стелька: Несъемная (интегрирована для сохранения тепла), с мягкой подложкой для амортизации.
Застежка: Классическая шнуровка с металлическими люверсами.
Резиновая подошва с обратным вафельным протектором (lug outsole) для лучшего сцепления со скользким и влажным асфальтом.
Сочетание классического дизайна Sk8-Hi с теплоизоляцией и модифицированной подошвой, что позволяет носить любимые кеды даже в морозную погоду.</t>
  </si>
  <si>
    <t>бежевый</t>
  </si>
  <si>
    <t>SK8-Hi VR3 LX (Imran Potato) black/true white/fenugreek</t>
  </si>
  <si>
    <t>VN0A5EE7B7H</t>
  </si>
  <si>
    <t>Кеды Vans Vault x Imran Potato UA SK8-Hi VR3  — это эксклюзивная коллаборация с дизайнером Imran Potato, переосмысляющая классический высокий силуэт в эстетике 90-х.
Модель выполнена из премиальной натуральной замши и плотного канваса в контрастной черно-белой расцветке. Она идеально подходит для повседневной носки в городе и скейтбординга в весенне-осенний период. За комфорт отвечает технологичная амортизация VR3Cush, изготовленная с использованием биоматериалов, а классическая шнуровка обеспечивает плотную фиксацию голеностопа. Обувь не имеет специальной водозащиты и утеплителя, поэтому рекомендуется для сухой погоды. Фирменная резиновая подошва с вафельным протектором гарантирует надежное сцепление с асфальтом и декой.
Уникальный дизайн с вышитыми «руками-картошками», обхватывающими боковые стороны кед, и использование экологичных материалов , что подчеркивает статус лимитированной линейки Vault.</t>
  </si>
  <si>
    <t>Knu Skool CORDURA Black/Gray</t>
  </si>
  <si>
    <t>VN000D22DE2</t>
  </si>
  <si>
    <t>Модель  Vans Knu Skool Cordura, современная интерпретация классической обуви для скейтбординга в стиле 90-х годов. 
 Это повседневная городская обувь, вдохновленная скейт-культурой. Предназначена для ежедневного использования, прогулок и создания стильного образа.Отличается характерным "пухлым" дизайном с мягким язычком, утолщенным бортиком вокруг щиколотки и широкими шнурками, что придает ей ретро-вид 90-х. Фирменная боковая полоса (Sidestripe) выполнена в объемной 3D-форме.
 Верх выполнен из комбинации прочной замши и износостойкого текстиля Cordura®. Подошва — классическая вулканизированная резина с вафельным протектором для надежного сцепления.  Модель Knu Skool является универсальной и подходит для ношения весной, летом и осенью в сухую погоду. Это не специализированная зимняя обувь.
 Специальной водозащиты или водонепроницаемости у этой модели нет. Верх из замши и текстиля может выдержать легкий дождь или брызги, но длительное воздействие воды нежелательно и может повредить материал.</t>
  </si>
  <si>
    <t>замша, текстиль, резина</t>
  </si>
  <si>
    <t>Cruze 3.0</t>
  </si>
  <si>
    <t>V00D6SBA2</t>
  </si>
  <si>
    <t>Познакомьтесь с кедами Cruze 3.0 — это идеальное сочетание стиля и комфорта для современного ритма жизни. Эти кеды предлагают исключительное качество благодаря износостойкому верхнему материалу и дышащему дизайну, обеспечивая уют и свежесть весь день. Инновационная подошва с амортизацией дарит лёгкость в каждом шаге, а минималистичный, но элегантный дизайн делает их универсальным выбором для любого гардероба. С кедами Cruze 3.0 вы всегда на шаг впереди и готовы к покорению новых горизонтов.</t>
  </si>
  <si>
    <t>замша / Huachang Lucky / Kuo Yuen Virgin /YH- K898N</t>
  </si>
  <si>
    <t>BMX Style 114</t>
  </si>
  <si>
    <t>V00D3R203</t>
  </si>
  <si>
    <t>Представляем Кеды BMX Style 114 — воплощение мощности и стиля для настоящих энтузиастов BMX. Эти кеды созданы с учётом максимальной производительности, предлагая улучшенное сцепление и поддержку, необходимые для головокружительных трюков. Верх из прочной ткани обеспечивает долговечность, а специально разработанная резиновая подошва гарантирует отличную устойчивость на педали. Элегантный и динамичный дизайн идеально подходит для тех, кто ценит как функциональность, так и стиль на дороге и за её пределами.</t>
  </si>
  <si>
    <t>черный/зеленый</t>
  </si>
  <si>
    <t>замша/10 oz текстиль 40: 60 Regen/Kuo Yuen Virgin Leather/Kuo Yuen Ares Leather/Yee Chain Open Mesh Textile</t>
  </si>
  <si>
    <t>Hylane</t>
  </si>
  <si>
    <t>V00D819X1</t>
  </si>
  <si>
    <t>замша</t>
  </si>
  <si>
    <t>UltraRange Neo VR3 STORMY WEATHER</t>
  </si>
  <si>
    <t>VN000BCERV2</t>
  </si>
  <si>
    <t>Кроссовки Vans UltraRange Neo VR3 "Stormy Weather"  — это сочетание уличного стиля и экологичных технологий для активного образа жизни.
Предназначение: Универсальная модель для города и легкого хайкинга.
Сезон: Весна, лето, теплая осень (демисезон).
 Верх кроссовок выполнен из натуральной замши и дышащего текстиля. Подошва на 50% состоит из биоматериалов .
Сверхмягкая амортизирующая межподошва и цепкий резиновый протектор для любых поверхностей. Снабжены петлями на язычке и пятке для удобного надевания.
Самая экологичная и комфортная итерация в линейке UltraRange, обеспечивающая поддержку стопы в течение всего дня.</t>
  </si>
  <si>
    <t>LX Old Skool 36 FM Drizzle</t>
  </si>
  <si>
    <t>VN000EFGKAQ</t>
  </si>
  <si>
    <t>Кеды Vans LX Old Skool 36 FM "Drizzle" — премиальное переиздание классики в светло-сером оттенке для повседневной носки весной, летом и теплой осенью. Верх из натуральной замши и плотного текстиля требует бережного ухода, так как специальная водозащита не предусмотрена. Модель оснащена классической шнуровкой и съемным амортизирующим элементом Sola Foam ADC для комфорта в течение всего дня. Плоская резиновая подошва с вафельным протектором идеальна для асфальта, а мягкая набивка в области щиколотки обеспечивает уютную посадку без использования дополнительного утеплителя. От базовых версий серию LX отличает более высокое качество сборки и высокий глянцевый рант.</t>
  </si>
  <si>
    <t>серый</t>
  </si>
  <si>
    <t>Текстиль, синтетика, резина</t>
  </si>
  <si>
    <t>Knu Skool PIG SUEDE BROWN</t>
  </si>
  <si>
    <t>VN000CS0BRO</t>
  </si>
  <si>
    <t>Модель  Vans Knu Skool Cordura, современная интерпретация классической обуви для скейтбординга в стиле 90-х годов. 
 Это повседневная городская обувь, вдохновленная скейт-культурой. Предназначена для ежедневного использования, прогулок и создания стильного образа.Отличается характерным "пухлым" дизайном с мягким язычком, утолщенным бортиком вокруг щиколотки и широкими шнурками, что придает ей ретро-вид 90-х. Фирменная боковая полоса (Sidestripe) выполнена в объемной 3D-форме.
 Верх выполнен из комбинации прочной замши и износостойкого текстиля Cordura. Подошва — классическая вулканизированная резина с вафельным протектором для надежного сцепления.  Модель Knu Skool является универсальной и подходит для ношения весной, летом и осенью в сухую погоду. Это не специализированная зимняя обувь.
 Специальной водозащиты или водонепроницаемости у этой модели нет. Верх из замши и текстиля может выдержать легкий дождь или брызги, но длительное воздействие воды нежелательно и может повредить материал.</t>
  </si>
  <si>
    <t>Old Skool PIG SUEDE After Dark</t>
  </si>
  <si>
    <t>VN000D7ZY7U</t>
  </si>
  <si>
    <t>UA OLD SKOOL Navy</t>
  </si>
  <si>
    <t>V00D3HNVY</t>
  </si>
  <si>
    <t>Классическая обувь, на которой впервые появились культовые боковые полосы, торговая марка обуви VANS. Идеально подходит для носки весна-лето-ранняя осень.</t>
  </si>
  <si>
    <t>70% текстиль, 30% замша, подошва: 100% резина</t>
  </si>
  <si>
    <t>UA SK8-HI Black/Black</t>
  </si>
  <si>
    <t>VN000D5IBKA</t>
  </si>
  <si>
    <t>Кеды UA SK8-Hi Navy - это идеальный выбор для тех, кто ищет удобную и стильную обувь на каждый день. Эти кеды имеют классический дизайн, который никогда не выйдет из моды, а также</t>
  </si>
  <si>
    <t>Учитывайте, что ввиду большой скорости продаж товара со склада,  выполнение заказа обычно не превышает 80%</t>
  </si>
  <si>
    <t>Расчет суммы заказа</t>
  </si>
  <si>
    <t>Сумма всего Заказа в Рознчных ценах</t>
  </si>
  <si>
    <t>Сумма всего Заказа в Оптовых ценах</t>
  </si>
  <si>
    <t>Анализ состава заказа по категории</t>
  </si>
  <si>
    <t>Одежда</t>
  </si>
  <si>
    <t>Аксессуары</t>
  </si>
  <si>
    <t>Спорт. Инвентарь</t>
  </si>
  <si>
    <t>Сумки и рюкзаки</t>
  </si>
  <si>
    <t>Всего</t>
  </si>
  <si>
    <t>Сумма. в руб.</t>
  </si>
  <si>
    <t>Кол-во</t>
  </si>
  <si>
    <t>Анализ состава заказа по полу</t>
  </si>
  <si>
    <t>Женщины</t>
  </si>
  <si>
    <t>Дети</t>
  </si>
  <si>
    <t>Сумма в руб.</t>
  </si>
  <si>
    <t>Оптовая Цена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</si>
</sst>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8"/>
      <name val="Arial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u/>
      <sz val="8"/>
      <color theme="10"/>
      <name val="Arial"/>
      <family val="2"/>
      <charset val="204"/>
    </font>
    <font>
      <sz val="11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D0CECE"/>
        <bgColor auto="1"/>
      </patternFill>
    </fill>
    <fill>
      <patternFill patternType="solid">
        <fgColor rgb="FFBDD7EE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00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40404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0" fillId="0" borderId="6" xfId="0" applyNumberFormat="1" applyBorder="1" applyAlignment="1">
      <alignment horizontal="center" vertical="top"/>
    </xf>
    <xf numFmtId="2" fontId="3" fillId="0" borderId="6" xfId="0" applyNumberFormat="1" applyFont="1" applyBorder="1" applyAlignment="1">
      <alignment horizontal="center" vertical="top"/>
    </xf>
    <xf numFmtId="4" fontId="1" fillId="0" borderId="6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3" borderId="6" xfId="0" applyFont="1" applyFill="1" applyBorder="1" applyAlignment="1">
      <alignment horizontal="center" vertical="top"/>
    </xf>
    <xf numFmtId="1" fontId="0" fillId="3" borderId="1" xfId="0" applyNumberFormat="1" applyFill="1" applyBorder="1" applyAlignment="1">
      <alignment horizontal="center" vertical="top"/>
    </xf>
    <xf numFmtId="0" fontId="0" fillId="4" borderId="1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/>
    </xf>
    <xf numFmtId="164" fontId="0" fillId="3" borderId="1" xfId="0" applyNumberForma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4" fontId="0" fillId="0" borderId="1" xfId="0" applyNumberFormat="1" applyBorder="1" applyAlignment="1">
      <alignment horizontal="center" vertical="top"/>
    </xf>
    <xf numFmtId="2" fontId="3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1" fillId="5" borderId="0" xfId="0" applyFont="1" applyFill="1" applyAlignment="1">
      <alignment horizontal="center"/>
    </xf>
    <xf numFmtId="0" fontId="4" fillId="0" borderId="1" xfId="1" applyBorder="1" applyAlignment="1">
      <alignment horizontal="center" vertical="top"/>
    </xf>
    <xf numFmtId="0" fontId="5" fillId="0" borderId="0" xfId="0" applyFont="1"/>
    <xf numFmtId="0" fontId="7" fillId="0" borderId="0" xfId="0" applyFont="1"/>
    <xf numFmtId="0" fontId="8" fillId="6" borderId="0" xfId="0" applyFont="1" applyFill="1"/>
    <xf numFmtId="0" fontId="8" fillId="0" borderId="0" xfId="0" applyFont="1"/>
    <xf numFmtId="0" fontId="7" fillId="0" borderId="8" xfId="0" applyFont="1" applyBorder="1"/>
    <xf numFmtId="0" fontId="8" fillId="6" borderId="8" xfId="0" applyFont="1" applyFill="1" applyBorder="1"/>
    <xf numFmtId="0" fontId="8" fillId="6" borderId="9" xfId="0" applyFont="1" applyFill="1" applyBorder="1"/>
    <xf numFmtId="0" fontId="8" fillId="6" borderId="10" xfId="0" applyFont="1" applyFill="1" applyBorder="1"/>
    <xf numFmtId="4" fontId="8" fillId="0" borderId="8" xfId="0" applyNumberFormat="1" applyFont="1" applyBorder="1"/>
    <xf numFmtId="4" fontId="7" fillId="0" borderId="0" xfId="0" applyNumberFormat="1" applyFont="1"/>
    <xf numFmtId="4" fontId="8" fillId="0" borderId="0" xfId="0" applyNumberFormat="1" applyFont="1"/>
    <xf numFmtId="4" fontId="8" fillId="6" borderId="8" xfId="0" applyNumberFormat="1" applyFont="1" applyFill="1" applyBorder="1"/>
    <xf numFmtId="4" fontId="7" fillId="0" borderId="8" xfId="0" applyNumberFormat="1" applyFont="1" applyBorder="1"/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6" fillId="7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Расчет!$E$4</c:f>
              <c:strCache>
                <c:ptCount val="1"/>
                <c:pt idx="0">
                  <c:v>Анализ состава заказа по категории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0000"/>
                    <a:satMod val="300000"/>
                  </a:schemeClr>
                </a:gs>
                <a:gs pos="35000">
                  <a:schemeClr val="accent1">
                    <a:tint val="37000"/>
                    <a:satMod val="300000"/>
                  </a:schemeClr>
                </a:gs>
                <a:gs pos="100000">
                  <a:schemeClr val="accent1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Расчет!$E$5:$E$9</c:f>
              <c:strCache>
                <c:ptCount val="5"/>
                <c:pt idx="0">
                  <c:v>Обувь</c:v>
                </c:pt>
                <c:pt idx="1">
                  <c:v>Одежда</c:v>
                </c:pt>
                <c:pt idx="2">
                  <c:v>Аксессуары</c:v>
                </c:pt>
                <c:pt idx="3">
                  <c:v>Спорт. Инвентарь</c:v>
                </c:pt>
                <c:pt idx="4">
                  <c:v>Сумки и рюкзаки</c:v>
                </c:pt>
              </c:strCache>
            </c:strRef>
          </c:cat>
          <c:val>
            <c:numRef>
              <c:f>Расчет!$F$5:$F$9</c:f>
              <c:numCache>
                <c:formatCode>#,##0.00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4C-4463-BCFF-F1884833A8C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34197272"/>
        <c:axId val="338111400"/>
      </c:barChart>
      <c:catAx>
        <c:axId val="3341972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38111400"/>
        <c:crosses val="autoZero"/>
        <c:auto val="1"/>
        <c:lblAlgn val="ctr"/>
        <c:lblOffset val="100"/>
        <c:noMultiLvlLbl val="0"/>
      </c:catAx>
      <c:valAx>
        <c:axId val="338111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34197272"/>
        <c:crosses val="autoZero"/>
        <c:crossBetween val="between"/>
        <c:majorUnit val="50000"/>
        <c:minorUnit val="5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Расчет!$I$4</c:f>
              <c:strCache>
                <c:ptCount val="1"/>
                <c:pt idx="0">
                  <c:v>Анализ состава заказа по полу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tint val="50000"/>
                      <a:satMod val="300000"/>
                    </a:schemeClr>
                  </a:gs>
                  <a:gs pos="35000">
                    <a:schemeClr val="accent1">
                      <a:tint val="37000"/>
                      <a:satMod val="300000"/>
                    </a:schemeClr>
                  </a:gs>
                  <a:gs pos="100000">
                    <a:schemeClr val="accent1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F4B-4301-AC84-D2E44F1BD786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tint val="50000"/>
                      <a:satMod val="300000"/>
                    </a:schemeClr>
                  </a:gs>
                  <a:gs pos="35000">
                    <a:schemeClr val="accent2">
                      <a:tint val="37000"/>
                      <a:satMod val="300000"/>
                    </a:schemeClr>
                  </a:gs>
                  <a:gs pos="100000">
                    <a:schemeClr val="accent2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F4B-4301-AC84-D2E44F1BD786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tint val="50000"/>
                      <a:satMod val="300000"/>
                    </a:schemeClr>
                  </a:gs>
                  <a:gs pos="35000">
                    <a:schemeClr val="accent3">
                      <a:tint val="37000"/>
                      <a:satMod val="300000"/>
                    </a:schemeClr>
                  </a:gs>
                  <a:gs pos="100000">
                    <a:schemeClr val="accent3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F4B-4301-AC84-D2E44F1BD786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tint val="50000"/>
                      <a:satMod val="300000"/>
                    </a:schemeClr>
                  </a:gs>
                  <a:gs pos="35000">
                    <a:schemeClr val="accent4">
                      <a:tint val="37000"/>
                      <a:satMod val="300000"/>
                    </a:schemeClr>
                  </a:gs>
                  <a:gs pos="100000">
                    <a:schemeClr val="accent4">
                      <a:tint val="15000"/>
                      <a:satMod val="350000"/>
                    </a:schemeClr>
                  </a:gs>
                </a:gsLst>
                <a:lin ang="16200000" scaled="1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F4B-4301-AC84-D2E44F1BD786}"/>
              </c:ext>
            </c:extLst>
          </c:dPt>
          <c:cat>
            <c:strRef>
              <c:f>Расчет!$I$5:$I$8</c:f>
              <c:strCache>
                <c:ptCount val="4"/>
                <c:pt idx="0">
                  <c:v>Мужчины</c:v>
                </c:pt>
                <c:pt idx="1">
                  <c:v>Женщины</c:v>
                </c:pt>
                <c:pt idx="2">
                  <c:v>Дети</c:v>
                </c:pt>
                <c:pt idx="3">
                  <c:v>Унисекс</c:v>
                </c:pt>
              </c:strCache>
            </c:strRef>
          </c:cat>
          <c:val>
            <c:numRef>
              <c:f>Расчет!$J$5:$J$8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23-4D59-8B40-0D06C986DD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28575</xdr:rowOff>
    </xdr:from>
    <xdr:to>
      <xdr:col>3</xdr:col>
      <xdr:colOff>1552575</xdr:colOff>
      <xdr:row>10</xdr:row>
      <xdr:rowOff>152400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11</xdr:row>
      <xdr:rowOff>28575</xdr:rowOff>
    </xdr:from>
    <xdr:to>
      <xdr:col>3</xdr:col>
      <xdr:colOff>1552575</xdr:colOff>
      <xdr:row>15</xdr:row>
      <xdr:rowOff>333375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16</xdr:row>
      <xdr:rowOff>28575</xdr:rowOff>
    </xdr:from>
    <xdr:to>
      <xdr:col>3</xdr:col>
      <xdr:colOff>1552575</xdr:colOff>
      <xdr:row>24</xdr:row>
      <xdr:rowOff>133350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27</xdr:row>
      <xdr:rowOff>28575</xdr:rowOff>
    </xdr:from>
    <xdr:to>
      <xdr:col>3</xdr:col>
      <xdr:colOff>1552575</xdr:colOff>
      <xdr:row>35</xdr:row>
      <xdr:rowOff>133350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39</xdr:row>
      <xdr:rowOff>28575</xdr:rowOff>
    </xdr:from>
    <xdr:to>
      <xdr:col>3</xdr:col>
      <xdr:colOff>1552575</xdr:colOff>
      <xdr:row>47</xdr:row>
      <xdr:rowOff>133350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50</xdr:row>
      <xdr:rowOff>28575</xdr:rowOff>
    </xdr:from>
    <xdr:to>
      <xdr:col>3</xdr:col>
      <xdr:colOff>1552575</xdr:colOff>
      <xdr:row>54</xdr:row>
      <xdr:rowOff>333375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55</xdr:row>
      <xdr:rowOff>28575</xdr:rowOff>
    </xdr:from>
    <xdr:to>
      <xdr:col>3</xdr:col>
      <xdr:colOff>1552575</xdr:colOff>
      <xdr:row>60</xdr:row>
      <xdr:rowOff>209550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61</xdr:row>
      <xdr:rowOff>28575</xdr:rowOff>
    </xdr:from>
    <xdr:to>
      <xdr:col>3</xdr:col>
      <xdr:colOff>1552575</xdr:colOff>
      <xdr:row>68</xdr:row>
      <xdr:rowOff>152400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69</xdr:row>
      <xdr:rowOff>28575</xdr:rowOff>
    </xdr:from>
    <xdr:to>
      <xdr:col>3</xdr:col>
      <xdr:colOff>1552575</xdr:colOff>
      <xdr:row>74</xdr:row>
      <xdr:rowOff>209550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1552575</xdr:colOff>
      <xdr:row>81</xdr:row>
      <xdr:rowOff>171450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82</xdr:row>
      <xdr:rowOff>38100</xdr:rowOff>
    </xdr:from>
    <xdr:to>
      <xdr:col>3</xdr:col>
      <xdr:colOff>1552575</xdr:colOff>
      <xdr:row>83</xdr:row>
      <xdr:rowOff>638175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84</xdr:row>
      <xdr:rowOff>28575</xdr:rowOff>
    </xdr:from>
    <xdr:to>
      <xdr:col>3</xdr:col>
      <xdr:colOff>1552575</xdr:colOff>
      <xdr:row>84</xdr:row>
      <xdr:rowOff>1266825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85</xdr:row>
      <xdr:rowOff>28575</xdr:rowOff>
    </xdr:from>
    <xdr:to>
      <xdr:col>3</xdr:col>
      <xdr:colOff>1552575</xdr:colOff>
      <xdr:row>85</xdr:row>
      <xdr:rowOff>1266825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86</xdr:row>
      <xdr:rowOff>28575</xdr:rowOff>
    </xdr:from>
    <xdr:to>
      <xdr:col>3</xdr:col>
      <xdr:colOff>1552575</xdr:colOff>
      <xdr:row>86</xdr:row>
      <xdr:rowOff>1266825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87</xdr:row>
      <xdr:rowOff>28575</xdr:rowOff>
    </xdr:from>
    <xdr:to>
      <xdr:col>3</xdr:col>
      <xdr:colOff>1552575</xdr:colOff>
      <xdr:row>87</xdr:row>
      <xdr:rowOff>1266825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88</xdr:row>
      <xdr:rowOff>28575</xdr:rowOff>
    </xdr:from>
    <xdr:to>
      <xdr:col>3</xdr:col>
      <xdr:colOff>1552575</xdr:colOff>
      <xdr:row>88</xdr:row>
      <xdr:rowOff>1266825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89</xdr:row>
      <xdr:rowOff>28575</xdr:rowOff>
    </xdr:from>
    <xdr:to>
      <xdr:col>3</xdr:col>
      <xdr:colOff>1552575</xdr:colOff>
      <xdr:row>89</xdr:row>
      <xdr:rowOff>1266825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90</xdr:row>
      <xdr:rowOff>38100</xdr:rowOff>
    </xdr:from>
    <xdr:to>
      <xdr:col>3</xdr:col>
      <xdr:colOff>1552575</xdr:colOff>
      <xdr:row>91</xdr:row>
      <xdr:rowOff>638175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92</xdr:row>
      <xdr:rowOff>28575</xdr:rowOff>
    </xdr:from>
    <xdr:to>
      <xdr:col>3</xdr:col>
      <xdr:colOff>1552575</xdr:colOff>
      <xdr:row>96</xdr:row>
      <xdr:rowOff>333375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3</xdr:col>
      <xdr:colOff>114300</xdr:colOff>
      <xdr:row>97</xdr:row>
      <xdr:rowOff>28575</xdr:rowOff>
    </xdr:from>
    <xdr:to>
      <xdr:col>3</xdr:col>
      <xdr:colOff>1552575</xdr:colOff>
      <xdr:row>102</xdr:row>
      <xdr:rowOff>209550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9525">
          <a:solidFill>
            <a:srgbClr val="000000"/>
          </a:solidFill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289560</xdr:colOff>
      <xdr:row>11</xdr:row>
      <xdr:rowOff>0</xdr:rowOff>
    </xdr:from>
    <xdr:to>
      <xdr:col>8</xdr:col>
      <xdr:colOff>477520</xdr:colOff>
      <xdr:row>26</xdr:row>
      <xdr:rowOff>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629920</xdr:colOff>
      <xdr:row>11</xdr:row>
      <xdr:rowOff>0</xdr:rowOff>
    </xdr:from>
    <xdr:to>
      <xdr:col>12</xdr:col>
      <xdr:colOff>447040</xdr:colOff>
      <xdr:row>26</xdr:row>
      <xdr:rowOff>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X103"/>
  <sheetViews>
    <sheetView tabSelected="1" workbookViewId="0">
      <pane xSplit="4" ySplit="3" topLeftCell="E4" activePane="bottomRight" state="frozen"/>
      <selection pane="topRight" activeCell="G1" sqref="G1"/>
      <selection pane="bottomLeft" activeCell="A6" sqref="A6"/>
      <selection pane="bottomRight" activeCell="A6" sqref="A6"/>
    </sheetView>
  </sheetViews>
  <sheetFormatPr defaultColWidth="10.4140625" defaultRowHeight="11.45" customHeight="1" x14ac:dyDescent="0.3"/>
  <cols>
    <col min="1" max="1" width="8.1640625" style="1" customWidth="1"/>
    <col min="2" max="2" width="14" style="1" customWidth="1"/>
    <col min="3" max="3" width="11.25" style="1" customWidth="1"/>
    <col min="4" max="4" width="29.83203125" style="1" customWidth="1" collapsed="1"/>
    <col min="5" max="5" width="15.4140625" style="1" customWidth="1"/>
    <col min="6" max="6" width="10.4140625" style="1" customWidth="1"/>
    <col min="7" max="7" width="19.83203125" style="1" customWidth="1"/>
    <col min="8" max="8" width="11.75" style="1" customWidth="1"/>
    <col min="9" max="9" width="14.1640625" style="1" customWidth="1"/>
    <col min="10" max="10" width="16.1640625" style="3" customWidth="1"/>
    <col min="11" max="11" width="10" style="1" customWidth="1"/>
    <col min="12" max="12" width="17.4140625" style="1" customWidth="1"/>
    <col min="13" max="13" width="17.25" style="1" customWidth="1"/>
    <col min="14" max="15" width="10.4140625" style="1" customWidth="1"/>
    <col min="16" max="16" width="17.4140625" style="1" customWidth="1"/>
    <col min="17" max="17" width="9.1640625" style="1" customWidth="1"/>
    <col min="18" max="18" width="9.25" style="4" customWidth="1"/>
    <col min="19" max="19" width="10" style="2" customWidth="1"/>
    <col min="20" max="20" width="10.4140625" style="1" customWidth="1"/>
    <col min="21" max="21" width="7.75" style="1" customWidth="1"/>
    <col min="22" max="22" width="7" style="1" customWidth="1"/>
    <col min="23" max="24" width="5.83203125" style="1" customWidth="1"/>
  </cols>
  <sheetData>
    <row r="1" spans="1:24" ht="7.5" customHeight="1" x14ac:dyDescent="0.3">
      <c r="A1" s="2"/>
      <c r="B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T1" s="2"/>
      <c r="U1" s="2"/>
      <c r="V1" s="2"/>
      <c r="W1" s="2"/>
      <c r="X1" s="2"/>
    </row>
    <row r="2" spans="1:24" ht="12.75" customHeight="1" x14ac:dyDescent="0.3">
      <c r="A2" s="33"/>
      <c r="B2" s="33"/>
      <c r="C2" s="33"/>
      <c r="D2" s="33"/>
      <c r="E2" s="33"/>
      <c r="F2" s="33"/>
      <c r="G2" s="33"/>
      <c r="H2" s="33"/>
      <c r="I2" s="33"/>
      <c r="J2" s="34"/>
      <c r="K2" s="33"/>
      <c r="L2" s="33"/>
      <c r="M2" s="33"/>
      <c r="N2" s="33"/>
      <c r="O2" s="33"/>
      <c r="P2" s="33"/>
      <c r="Q2" s="33"/>
      <c r="R2" s="35"/>
      <c r="S2" s="33"/>
      <c r="T2" s="33"/>
      <c r="U2" s="33"/>
      <c r="V2" s="33"/>
      <c r="W2" s="33"/>
      <c r="X2" s="33"/>
    </row>
    <row r="3" spans="1:24" s="1" customFormat="1" ht="33" customHeight="1" x14ac:dyDescent="0.3">
      <c r="A3" s="5" t="s">
        <v>0</v>
      </c>
      <c r="B3" s="5" t="s">
        <v>1</v>
      </c>
      <c r="C3" s="6" t="s">
        <v>2</v>
      </c>
      <c r="D3" s="5" t="s">
        <v>3</v>
      </c>
      <c r="E3" s="7" t="s">
        <v>4</v>
      </c>
      <c r="F3" s="8" t="s">
        <v>5</v>
      </c>
      <c r="G3" s="5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9" t="s">
        <v>17</v>
      </c>
      <c r="S3" s="10" t="s">
        <v>143</v>
      </c>
      <c r="T3" s="10" t="s">
        <v>18</v>
      </c>
      <c r="U3" s="10" t="s">
        <v>19</v>
      </c>
      <c r="V3" s="7" t="s">
        <v>20</v>
      </c>
      <c r="W3" s="7" t="s">
        <v>21</v>
      </c>
      <c r="X3" s="5" t="s">
        <v>22</v>
      </c>
    </row>
    <row r="4" spans="1:24" s="1" customFormat="1" ht="13.05" customHeight="1" x14ac:dyDescent="0.3">
      <c r="A4" s="11" t="s">
        <v>23</v>
      </c>
      <c r="B4" s="11" t="s">
        <v>24</v>
      </c>
      <c r="C4" s="12" t="s">
        <v>25</v>
      </c>
      <c r="D4" s="50"/>
      <c r="E4" s="36" t="str">
        <f t="shared" ref="E4:E11" si="0">HYPERLINK("https://www.google.ru/search?q=V00D5INVY&amp;newwindow=1&amp;tbm=isch","Еще фото")</f>
        <v>Еще фото</v>
      </c>
      <c r="F4" s="13"/>
      <c r="G4" s="11" t="s">
        <v>26</v>
      </c>
      <c r="H4" s="11" t="s">
        <v>27</v>
      </c>
      <c r="I4" s="14" t="s">
        <v>28</v>
      </c>
      <c r="J4" s="14" t="s">
        <v>29</v>
      </c>
      <c r="K4" s="15" t="s">
        <v>30</v>
      </c>
      <c r="L4" s="53" t="s">
        <v>31</v>
      </c>
      <c r="M4" s="14"/>
      <c r="N4" s="14" t="s">
        <v>32</v>
      </c>
      <c r="O4" s="14"/>
      <c r="P4" s="15" t="s">
        <v>33</v>
      </c>
      <c r="Q4" s="16">
        <v>12399</v>
      </c>
      <c r="R4" s="17">
        <v>84.77</v>
      </c>
      <c r="S4" s="18">
        <v>2170.9354999999996</v>
      </c>
      <c r="T4" s="19" t="s">
        <v>34</v>
      </c>
      <c r="U4" s="20" t="s">
        <v>35</v>
      </c>
      <c r="V4" s="21">
        <v>34</v>
      </c>
      <c r="W4" s="21">
        <v>3</v>
      </c>
      <c r="X4" s="22"/>
    </row>
    <row r="5" spans="1:24" s="1" customFormat="1" ht="13.05" customHeight="1" x14ac:dyDescent="0.3">
      <c r="A5" s="23" t="s">
        <v>23</v>
      </c>
      <c r="B5" s="23" t="s">
        <v>24</v>
      </c>
      <c r="C5" s="12" t="s">
        <v>25</v>
      </c>
      <c r="D5" s="51"/>
      <c r="E5" s="36" t="str">
        <f t="shared" si="0"/>
        <v>Еще фото</v>
      </c>
      <c r="F5" s="13"/>
      <c r="G5" s="23" t="s">
        <v>26</v>
      </c>
      <c r="H5" s="23" t="s">
        <v>27</v>
      </c>
      <c r="I5" s="23" t="s">
        <v>28</v>
      </c>
      <c r="J5" s="14" t="s">
        <v>29</v>
      </c>
      <c r="K5" s="15" t="s">
        <v>30</v>
      </c>
      <c r="L5" s="54"/>
      <c r="M5" s="14"/>
      <c r="N5" s="14" t="s">
        <v>32</v>
      </c>
      <c r="O5" s="14"/>
      <c r="P5" s="15" t="s">
        <v>33</v>
      </c>
      <c r="Q5" s="16">
        <v>12399</v>
      </c>
      <c r="R5" s="17">
        <v>84.77</v>
      </c>
      <c r="S5" s="18">
        <v>2170.9354999999996</v>
      </c>
      <c r="T5" s="19" t="s">
        <v>34</v>
      </c>
      <c r="U5" s="24" t="s">
        <v>36</v>
      </c>
      <c r="V5" s="25">
        <v>34.5</v>
      </c>
      <c r="W5" s="21">
        <v>8</v>
      </c>
      <c r="X5" s="22"/>
    </row>
    <row r="6" spans="1:24" s="1" customFormat="1" ht="13.05" customHeight="1" x14ac:dyDescent="0.3">
      <c r="A6" s="23" t="s">
        <v>23</v>
      </c>
      <c r="B6" s="23" t="s">
        <v>24</v>
      </c>
      <c r="C6" s="12" t="s">
        <v>25</v>
      </c>
      <c r="D6" s="51"/>
      <c r="E6" s="36" t="str">
        <f t="shared" si="0"/>
        <v>Еще фото</v>
      </c>
      <c r="F6" s="13"/>
      <c r="G6" s="23" t="s">
        <v>26</v>
      </c>
      <c r="H6" s="23" t="s">
        <v>27</v>
      </c>
      <c r="I6" s="23" t="s">
        <v>28</v>
      </c>
      <c r="J6" s="14" t="s">
        <v>29</v>
      </c>
      <c r="K6" s="15" t="s">
        <v>30</v>
      </c>
      <c r="L6" s="54"/>
      <c r="M6" s="14"/>
      <c r="N6" s="14" t="s">
        <v>32</v>
      </c>
      <c r="O6" s="14"/>
      <c r="P6" s="15" t="s">
        <v>33</v>
      </c>
      <c r="Q6" s="16">
        <v>12399</v>
      </c>
      <c r="R6" s="17">
        <v>84.77</v>
      </c>
      <c r="S6" s="18">
        <v>2170.9354999999996</v>
      </c>
      <c r="T6" s="19" t="s">
        <v>34</v>
      </c>
      <c r="U6" s="24" t="s">
        <v>37</v>
      </c>
      <c r="V6" s="25">
        <v>35.5</v>
      </c>
      <c r="W6" s="21">
        <v>9</v>
      </c>
      <c r="X6" s="22"/>
    </row>
    <row r="7" spans="1:24" s="1" customFormat="1" ht="13.05" customHeight="1" x14ac:dyDescent="0.3">
      <c r="A7" s="23" t="s">
        <v>23</v>
      </c>
      <c r="B7" s="23" t="s">
        <v>24</v>
      </c>
      <c r="C7" s="12" t="s">
        <v>25</v>
      </c>
      <c r="D7" s="51"/>
      <c r="E7" s="36" t="str">
        <f t="shared" si="0"/>
        <v>Еще фото</v>
      </c>
      <c r="F7" s="13"/>
      <c r="G7" s="23" t="s">
        <v>26</v>
      </c>
      <c r="H7" s="23" t="s">
        <v>27</v>
      </c>
      <c r="I7" s="23" t="s">
        <v>28</v>
      </c>
      <c r="J7" s="14" t="s">
        <v>29</v>
      </c>
      <c r="K7" s="15" t="s">
        <v>30</v>
      </c>
      <c r="L7" s="54"/>
      <c r="M7" s="14"/>
      <c r="N7" s="14" t="s">
        <v>32</v>
      </c>
      <c r="O7" s="14"/>
      <c r="P7" s="15" t="s">
        <v>33</v>
      </c>
      <c r="Q7" s="16">
        <v>12399</v>
      </c>
      <c r="R7" s="17">
        <v>84.77</v>
      </c>
      <c r="S7" s="18">
        <v>2170.9354999999996</v>
      </c>
      <c r="T7" s="19" t="s">
        <v>34</v>
      </c>
      <c r="U7" s="24" t="s">
        <v>38</v>
      </c>
      <c r="V7" s="21">
        <v>36</v>
      </c>
      <c r="W7" s="21">
        <v>17</v>
      </c>
      <c r="X7" s="22"/>
    </row>
    <row r="8" spans="1:24" s="1" customFormat="1" ht="13.05" customHeight="1" x14ac:dyDescent="0.3">
      <c r="A8" s="23" t="s">
        <v>23</v>
      </c>
      <c r="B8" s="23" t="s">
        <v>24</v>
      </c>
      <c r="C8" s="12" t="s">
        <v>25</v>
      </c>
      <c r="D8" s="51"/>
      <c r="E8" s="36" t="str">
        <f t="shared" si="0"/>
        <v>Еще фото</v>
      </c>
      <c r="F8" s="13"/>
      <c r="G8" s="23" t="s">
        <v>26</v>
      </c>
      <c r="H8" s="23" t="s">
        <v>27</v>
      </c>
      <c r="I8" s="23" t="s">
        <v>28</v>
      </c>
      <c r="J8" s="14" t="s">
        <v>29</v>
      </c>
      <c r="K8" s="15" t="s">
        <v>30</v>
      </c>
      <c r="L8" s="54"/>
      <c r="M8" s="14"/>
      <c r="N8" s="14" t="s">
        <v>32</v>
      </c>
      <c r="O8" s="14"/>
      <c r="P8" s="15" t="s">
        <v>33</v>
      </c>
      <c r="Q8" s="16">
        <v>12399</v>
      </c>
      <c r="R8" s="17">
        <v>84.77</v>
      </c>
      <c r="S8" s="18">
        <v>2170.9354999999996</v>
      </c>
      <c r="T8" s="19" t="s">
        <v>34</v>
      </c>
      <c r="U8" s="24" t="s">
        <v>39</v>
      </c>
      <c r="V8" s="25">
        <v>36.5</v>
      </c>
      <c r="W8" s="21">
        <v>12</v>
      </c>
      <c r="X8" s="22"/>
    </row>
    <row r="9" spans="1:24" s="1" customFormat="1" ht="13.05" customHeight="1" x14ac:dyDescent="0.3">
      <c r="A9" s="23" t="s">
        <v>23</v>
      </c>
      <c r="B9" s="23" t="s">
        <v>24</v>
      </c>
      <c r="C9" s="12" t="s">
        <v>25</v>
      </c>
      <c r="D9" s="51"/>
      <c r="E9" s="36" t="str">
        <f t="shared" si="0"/>
        <v>Еще фото</v>
      </c>
      <c r="F9" s="13"/>
      <c r="G9" s="23" t="s">
        <v>26</v>
      </c>
      <c r="H9" s="23" t="s">
        <v>27</v>
      </c>
      <c r="I9" s="23" t="s">
        <v>28</v>
      </c>
      <c r="J9" s="14" t="s">
        <v>29</v>
      </c>
      <c r="K9" s="15" t="s">
        <v>30</v>
      </c>
      <c r="L9" s="54"/>
      <c r="M9" s="14"/>
      <c r="N9" s="14" t="s">
        <v>32</v>
      </c>
      <c r="O9" s="14"/>
      <c r="P9" s="15" t="s">
        <v>33</v>
      </c>
      <c r="Q9" s="16">
        <v>12399</v>
      </c>
      <c r="R9" s="17">
        <v>84.77</v>
      </c>
      <c r="S9" s="18">
        <v>2170.9354999999996</v>
      </c>
      <c r="T9" s="19" t="s">
        <v>34</v>
      </c>
      <c r="U9" s="24" t="s">
        <v>40</v>
      </c>
      <c r="V9" s="25">
        <v>39.5</v>
      </c>
      <c r="W9" s="21">
        <v>18</v>
      </c>
      <c r="X9" s="22"/>
    </row>
    <row r="10" spans="1:24" s="1" customFormat="1" ht="13.05" customHeight="1" x14ac:dyDescent="0.3">
      <c r="A10" s="23" t="s">
        <v>23</v>
      </c>
      <c r="B10" s="23" t="s">
        <v>24</v>
      </c>
      <c r="C10" s="12" t="s">
        <v>25</v>
      </c>
      <c r="D10" s="51"/>
      <c r="E10" s="36" t="str">
        <f t="shared" si="0"/>
        <v>Еще фото</v>
      </c>
      <c r="F10" s="13"/>
      <c r="G10" s="23" t="s">
        <v>26</v>
      </c>
      <c r="H10" s="23" t="s">
        <v>27</v>
      </c>
      <c r="I10" s="23" t="s">
        <v>28</v>
      </c>
      <c r="J10" s="14" t="s">
        <v>29</v>
      </c>
      <c r="K10" s="15" t="s">
        <v>30</v>
      </c>
      <c r="L10" s="54"/>
      <c r="M10" s="14"/>
      <c r="N10" s="14" t="s">
        <v>32</v>
      </c>
      <c r="O10" s="14"/>
      <c r="P10" s="15" t="s">
        <v>33</v>
      </c>
      <c r="Q10" s="16">
        <v>12399</v>
      </c>
      <c r="R10" s="17">
        <v>84.77</v>
      </c>
      <c r="S10" s="18">
        <v>2170.9354999999996</v>
      </c>
      <c r="T10" s="19" t="s">
        <v>34</v>
      </c>
      <c r="U10" s="24" t="s">
        <v>41</v>
      </c>
      <c r="V10" s="25">
        <v>40.5</v>
      </c>
      <c r="W10" s="21">
        <v>48</v>
      </c>
      <c r="X10" s="22"/>
    </row>
    <row r="11" spans="1:24" s="1" customFormat="1" ht="18" customHeight="1" x14ac:dyDescent="0.3">
      <c r="A11" s="23" t="s">
        <v>23</v>
      </c>
      <c r="B11" s="23" t="s">
        <v>24</v>
      </c>
      <c r="C11" s="12" t="s">
        <v>25</v>
      </c>
      <c r="D11" s="52"/>
      <c r="E11" s="36" t="str">
        <f t="shared" si="0"/>
        <v>Еще фото</v>
      </c>
      <c r="F11" s="13"/>
      <c r="G11" s="23" t="s">
        <v>26</v>
      </c>
      <c r="H11" s="23" t="s">
        <v>27</v>
      </c>
      <c r="I11" s="23" t="s">
        <v>28</v>
      </c>
      <c r="J11" s="14" t="s">
        <v>29</v>
      </c>
      <c r="K11" s="15" t="s">
        <v>30</v>
      </c>
      <c r="L11" s="55"/>
      <c r="M11" s="14"/>
      <c r="N11" s="14" t="s">
        <v>32</v>
      </c>
      <c r="O11" s="14"/>
      <c r="P11" s="15" t="s">
        <v>33</v>
      </c>
      <c r="Q11" s="16">
        <v>12399</v>
      </c>
      <c r="R11" s="17">
        <v>84.77</v>
      </c>
      <c r="S11" s="18">
        <v>2170.9354999999996</v>
      </c>
      <c r="T11" s="19" t="s">
        <v>34</v>
      </c>
      <c r="U11" s="24" t="s">
        <v>42</v>
      </c>
      <c r="V11" s="21">
        <v>41</v>
      </c>
      <c r="W11" s="21">
        <v>17</v>
      </c>
      <c r="X11" s="22"/>
    </row>
    <row r="12" spans="1:24" s="1" customFormat="1" ht="21" customHeight="1" x14ac:dyDescent="0.3">
      <c r="A12" s="11" t="s">
        <v>23</v>
      </c>
      <c r="B12" s="11" t="s">
        <v>43</v>
      </c>
      <c r="C12" s="26" t="s">
        <v>44</v>
      </c>
      <c r="D12" s="50"/>
      <c r="E12" s="36" t="str">
        <f>HYPERLINK("https://www.google.ru/search?q=V00D5IB8C&amp;newwindow=1&amp;tbm=isch","Еще фото")</f>
        <v>Еще фото</v>
      </c>
      <c r="F12" s="13"/>
      <c r="G12" s="11" t="s">
        <v>26</v>
      </c>
      <c r="H12" s="11" t="s">
        <v>27</v>
      </c>
      <c r="I12" s="14" t="s">
        <v>28</v>
      </c>
      <c r="J12" s="14" t="s">
        <v>29</v>
      </c>
      <c r="K12" s="15" t="s">
        <v>30</v>
      </c>
      <c r="L12" s="53" t="s">
        <v>45</v>
      </c>
      <c r="M12" s="14"/>
      <c r="N12" s="14" t="s">
        <v>46</v>
      </c>
      <c r="O12" s="14"/>
      <c r="P12" s="15" t="s">
        <v>33</v>
      </c>
      <c r="Q12" s="16">
        <v>13499</v>
      </c>
      <c r="R12" s="17">
        <v>83.5</v>
      </c>
      <c r="S12" s="18">
        <v>2561.9354999999996</v>
      </c>
      <c r="T12" s="19" t="s">
        <v>34</v>
      </c>
      <c r="U12" s="24" t="s">
        <v>35</v>
      </c>
      <c r="V12" s="21">
        <v>34</v>
      </c>
      <c r="W12" s="21">
        <v>1</v>
      </c>
      <c r="X12" s="22"/>
    </row>
    <row r="13" spans="1:24" s="1" customFormat="1" ht="21" customHeight="1" x14ac:dyDescent="0.3">
      <c r="A13" s="23" t="s">
        <v>23</v>
      </c>
      <c r="B13" s="23" t="s">
        <v>43</v>
      </c>
      <c r="C13" s="27" t="s">
        <v>44</v>
      </c>
      <c r="D13" s="51"/>
      <c r="E13" s="36" t="str">
        <f>HYPERLINK("https://www.google.ru/search?q=V00D5IB8C&amp;newwindow=1&amp;tbm=isch","Еще фото")</f>
        <v>Еще фото</v>
      </c>
      <c r="F13" s="13"/>
      <c r="G13" s="23" t="s">
        <v>26</v>
      </c>
      <c r="H13" s="23" t="s">
        <v>27</v>
      </c>
      <c r="I13" s="23" t="s">
        <v>28</v>
      </c>
      <c r="J13" s="14" t="s">
        <v>29</v>
      </c>
      <c r="K13" s="15" t="s">
        <v>30</v>
      </c>
      <c r="L13" s="54"/>
      <c r="M13" s="14"/>
      <c r="N13" s="14" t="s">
        <v>46</v>
      </c>
      <c r="O13" s="14"/>
      <c r="P13" s="15" t="s">
        <v>33</v>
      </c>
      <c r="Q13" s="16">
        <v>13499</v>
      </c>
      <c r="R13" s="17">
        <v>83.5</v>
      </c>
      <c r="S13" s="18">
        <v>2561.9354999999996</v>
      </c>
      <c r="T13" s="19" t="s">
        <v>34</v>
      </c>
      <c r="U13" s="24" t="s">
        <v>36</v>
      </c>
      <c r="V13" s="25">
        <v>34.5</v>
      </c>
      <c r="W13" s="21">
        <v>28</v>
      </c>
      <c r="X13" s="22"/>
    </row>
    <row r="14" spans="1:24" s="1" customFormat="1" ht="21" customHeight="1" x14ac:dyDescent="0.3">
      <c r="A14" s="23" t="s">
        <v>23</v>
      </c>
      <c r="B14" s="23" t="s">
        <v>43</v>
      </c>
      <c r="C14" s="27" t="s">
        <v>44</v>
      </c>
      <c r="D14" s="51"/>
      <c r="E14" s="36" t="str">
        <f>HYPERLINK("https://www.google.ru/search?q=V00D5IB8C&amp;newwindow=1&amp;tbm=isch","Еще фото")</f>
        <v>Еще фото</v>
      </c>
      <c r="F14" s="13"/>
      <c r="G14" s="23" t="s">
        <v>26</v>
      </c>
      <c r="H14" s="23" t="s">
        <v>27</v>
      </c>
      <c r="I14" s="23" t="s">
        <v>28</v>
      </c>
      <c r="J14" s="14" t="s">
        <v>29</v>
      </c>
      <c r="K14" s="15" t="s">
        <v>30</v>
      </c>
      <c r="L14" s="54"/>
      <c r="M14" s="14"/>
      <c r="N14" s="14" t="s">
        <v>46</v>
      </c>
      <c r="O14" s="14"/>
      <c r="P14" s="15" t="s">
        <v>33</v>
      </c>
      <c r="Q14" s="16">
        <v>13499</v>
      </c>
      <c r="R14" s="17">
        <v>83.5</v>
      </c>
      <c r="S14" s="18">
        <v>2561.9354999999996</v>
      </c>
      <c r="T14" s="19" t="s">
        <v>34</v>
      </c>
      <c r="U14" s="24" t="s">
        <v>37</v>
      </c>
      <c r="V14" s="25">
        <v>35.5</v>
      </c>
      <c r="W14" s="21">
        <v>10</v>
      </c>
      <c r="X14" s="22"/>
    </row>
    <row r="15" spans="1:24" s="1" customFormat="1" ht="21" customHeight="1" x14ac:dyDescent="0.3">
      <c r="A15" s="23" t="s">
        <v>23</v>
      </c>
      <c r="B15" s="23" t="s">
        <v>43</v>
      </c>
      <c r="C15" s="27" t="s">
        <v>44</v>
      </c>
      <c r="D15" s="51"/>
      <c r="E15" s="36" t="str">
        <f>HYPERLINK("https://www.google.ru/search?q=V00D5IB8C&amp;newwindow=1&amp;tbm=isch","Еще фото")</f>
        <v>Еще фото</v>
      </c>
      <c r="F15" s="13"/>
      <c r="G15" s="23" t="s">
        <v>26</v>
      </c>
      <c r="H15" s="23" t="s">
        <v>27</v>
      </c>
      <c r="I15" s="23" t="s">
        <v>28</v>
      </c>
      <c r="J15" s="14" t="s">
        <v>29</v>
      </c>
      <c r="K15" s="15" t="s">
        <v>30</v>
      </c>
      <c r="L15" s="54"/>
      <c r="M15" s="14"/>
      <c r="N15" s="14" t="s">
        <v>46</v>
      </c>
      <c r="O15" s="14"/>
      <c r="P15" s="15" t="s">
        <v>33</v>
      </c>
      <c r="Q15" s="16">
        <v>13499</v>
      </c>
      <c r="R15" s="17">
        <v>83.5</v>
      </c>
      <c r="S15" s="18">
        <v>2561.9354999999996</v>
      </c>
      <c r="T15" s="19" t="s">
        <v>34</v>
      </c>
      <c r="U15" s="24" t="s">
        <v>38</v>
      </c>
      <c r="V15" s="21">
        <v>36</v>
      </c>
      <c r="W15" s="21">
        <v>45</v>
      </c>
      <c r="X15" s="22"/>
    </row>
    <row r="16" spans="1:24" s="1" customFormat="1" ht="32" customHeight="1" x14ac:dyDescent="0.3">
      <c r="A16" s="23" t="s">
        <v>23</v>
      </c>
      <c r="B16" s="23" t="s">
        <v>43</v>
      </c>
      <c r="C16" s="27" t="s">
        <v>44</v>
      </c>
      <c r="D16" s="52"/>
      <c r="E16" s="36" t="str">
        <f>HYPERLINK("https://www.google.ru/search?q=V00D5IB8C&amp;newwindow=1&amp;tbm=isch","Еще фото")</f>
        <v>Еще фото</v>
      </c>
      <c r="F16" s="13"/>
      <c r="G16" s="23" t="s">
        <v>26</v>
      </c>
      <c r="H16" s="23" t="s">
        <v>27</v>
      </c>
      <c r="I16" s="23" t="s">
        <v>28</v>
      </c>
      <c r="J16" s="14" t="s">
        <v>29</v>
      </c>
      <c r="K16" s="15" t="s">
        <v>30</v>
      </c>
      <c r="L16" s="55"/>
      <c r="M16" s="14"/>
      <c r="N16" s="14" t="s">
        <v>46</v>
      </c>
      <c r="O16" s="14"/>
      <c r="P16" s="15" t="s">
        <v>33</v>
      </c>
      <c r="Q16" s="16">
        <v>13499</v>
      </c>
      <c r="R16" s="17">
        <v>83.5</v>
      </c>
      <c r="S16" s="18">
        <v>2561.9354999999996</v>
      </c>
      <c r="T16" s="19" t="s">
        <v>34</v>
      </c>
      <c r="U16" s="24" t="s">
        <v>42</v>
      </c>
      <c r="V16" s="21">
        <v>41</v>
      </c>
      <c r="W16" s="21">
        <v>110</v>
      </c>
      <c r="X16" s="22"/>
    </row>
    <row r="17" spans="1:24" s="1" customFormat="1" ht="11" customHeight="1" x14ac:dyDescent="0.3">
      <c r="A17" s="11" t="s">
        <v>23</v>
      </c>
      <c r="B17" s="11" t="s">
        <v>47</v>
      </c>
      <c r="C17" s="12" t="s">
        <v>48</v>
      </c>
      <c r="D17" s="50"/>
      <c r="E17" s="36" t="str">
        <f t="shared" ref="E17:E27" si="1">HYPERLINK("https://www.google.ru/search?q=V00D3HBKA&amp;newwindow=1&amp;tbm=isch","Еще фото")</f>
        <v>Еще фото</v>
      </c>
      <c r="F17" s="13"/>
      <c r="G17" s="11" t="s">
        <v>49</v>
      </c>
      <c r="H17" s="11" t="s">
        <v>27</v>
      </c>
      <c r="I17" s="14" t="s">
        <v>28</v>
      </c>
      <c r="J17" s="14" t="s">
        <v>29</v>
      </c>
      <c r="K17" s="15" t="s">
        <v>30</v>
      </c>
      <c r="L17" s="53" t="s">
        <v>50</v>
      </c>
      <c r="M17" s="14"/>
      <c r="N17" s="14" t="s">
        <v>46</v>
      </c>
      <c r="O17" s="14"/>
      <c r="P17" s="15" t="s">
        <v>51</v>
      </c>
      <c r="Q17" s="16">
        <v>10999</v>
      </c>
      <c r="R17" s="17">
        <v>69.650000000000006</v>
      </c>
      <c r="S17" s="18">
        <v>3838.4354999999996</v>
      </c>
      <c r="T17" s="19" t="s">
        <v>34</v>
      </c>
      <c r="U17" s="24" t="s">
        <v>35</v>
      </c>
      <c r="V17" s="21">
        <v>34</v>
      </c>
      <c r="W17" s="21">
        <v>34</v>
      </c>
      <c r="X17" s="22"/>
    </row>
    <row r="18" spans="1:24" s="1" customFormat="1" ht="11" customHeight="1" x14ac:dyDescent="0.3">
      <c r="A18" s="23" t="s">
        <v>23</v>
      </c>
      <c r="B18" s="23" t="s">
        <v>47</v>
      </c>
      <c r="C18" s="12" t="s">
        <v>48</v>
      </c>
      <c r="D18" s="51"/>
      <c r="E18" s="36" t="str">
        <f t="shared" si="1"/>
        <v>Еще фото</v>
      </c>
      <c r="F18" s="13"/>
      <c r="G18" s="23" t="s">
        <v>49</v>
      </c>
      <c r="H18" s="23" t="s">
        <v>27</v>
      </c>
      <c r="I18" s="23" t="s">
        <v>28</v>
      </c>
      <c r="J18" s="14" t="s">
        <v>29</v>
      </c>
      <c r="K18" s="15" t="s">
        <v>30</v>
      </c>
      <c r="L18" s="54"/>
      <c r="M18" s="14"/>
      <c r="N18" s="14" t="s">
        <v>46</v>
      </c>
      <c r="O18" s="14"/>
      <c r="P18" s="15" t="s">
        <v>51</v>
      </c>
      <c r="Q18" s="16">
        <v>10999</v>
      </c>
      <c r="R18" s="17">
        <v>69.650000000000006</v>
      </c>
      <c r="S18" s="18">
        <v>3838.4354999999996</v>
      </c>
      <c r="T18" s="19" t="s">
        <v>34</v>
      </c>
      <c r="U18" s="24" t="s">
        <v>36</v>
      </c>
      <c r="V18" s="25">
        <v>34.5</v>
      </c>
      <c r="W18" s="21">
        <v>28</v>
      </c>
      <c r="X18" s="22"/>
    </row>
    <row r="19" spans="1:24" s="1" customFormat="1" ht="11" customHeight="1" x14ac:dyDescent="0.3">
      <c r="A19" s="23" t="s">
        <v>23</v>
      </c>
      <c r="B19" s="23" t="s">
        <v>47</v>
      </c>
      <c r="C19" s="12" t="s">
        <v>48</v>
      </c>
      <c r="D19" s="51"/>
      <c r="E19" s="36" t="str">
        <f t="shared" si="1"/>
        <v>Еще фото</v>
      </c>
      <c r="F19" s="13"/>
      <c r="G19" s="23" t="s">
        <v>49</v>
      </c>
      <c r="H19" s="23" t="s">
        <v>27</v>
      </c>
      <c r="I19" s="23" t="s">
        <v>28</v>
      </c>
      <c r="J19" s="14" t="s">
        <v>29</v>
      </c>
      <c r="K19" s="15" t="s">
        <v>30</v>
      </c>
      <c r="L19" s="54"/>
      <c r="M19" s="14"/>
      <c r="N19" s="14" t="s">
        <v>46</v>
      </c>
      <c r="O19" s="14"/>
      <c r="P19" s="15" t="s">
        <v>51</v>
      </c>
      <c r="Q19" s="16">
        <v>10999</v>
      </c>
      <c r="R19" s="17">
        <v>69.650000000000006</v>
      </c>
      <c r="S19" s="18">
        <v>3838.4354999999996</v>
      </c>
      <c r="T19" s="19" t="s">
        <v>34</v>
      </c>
      <c r="U19" s="24" t="s">
        <v>37</v>
      </c>
      <c r="V19" s="25">
        <v>35.5</v>
      </c>
      <c r="W19" s="21">
        <v>63</v>
      </c>
      <c r="X19" s="22"/>
    </row>
    <row r="20" spans="1:24" s="1" customFormat="1" ht="11" customHeight="1" x14ac:dyDescent="0.3">
      <c r="A20" s="23" t="s">
        <v>23</v>
      </c>
      <c r="B20" s="23" t="s">
        <v>47</v>
      </c>
      <c r="C20" s="12" t="s">
        <v>48</v>
      </c>
      <c r="D20" s="51"/>
      <c r="E20" s="36" t="str">
        <f t="shared" si="1"/>
        <v>Еще фото</v>
      </c>
      <c r="F20" s="13"/>
      <c r="G20" s="23" t="s">
        <v>49</v>
      </c>
      <c r="H20" s="23" t="s">
        <v>27</v>
      </c>
      <c r="I20" s="23" t="s">
        <v>28</v>
      </c>
      <c r="J20" s="14" t="s">
        <v>29</v>
      </c>
      <c r="K20" s="15" t="s">
        <v>30</v>
      </c>
      <c r="L20" s="54"/>
      <c r="M20" s="14"/>
      <c r="N20" s="14" t="s">
        <v>46</v>
      </c>
      <c r="O20" s="14"/>
      <c r="P20" s="15" t="s">
        <v>51</v>
      </c>
      <c r="Q20" s="16">
        <v>10999</v>
      </c>
      <c r="R20" s="17">
        <v>69.650000000000006</v>
      </c>
      <c r="S20" s="18">
        <v>3838.4354999999996</v>
      </c>
      <c r="T20" s="19" t="s">
        <v>34</v>
      </c>
      <c r="U20" s="24" t="s">
        <v>38</v>
      </c>
      <c r="V20" s="21">
        <v>36</v>
      </c>
      <c r="W20" s="21">
        <v>37</v>
      </c>
      <c r="X20" s="22"/>
    </row>
    <row r="21" spans="1:24" s="1" customFormat="1" ht="11" customHeight="1" x14ac:dyDescent="0.3">
      <c r="A21" s="23" t="s">
        <v>23</v>
      </c>
      <c r="B21" s="23" t="s">
        <v>47</v>
      </c>
      <c r="C21" s="12" t="s">
        <v>48</v>
      </c>
      <c r="D21" s="51"/>
      <c r="E21" s="36" t="str">
        <f t="shared" si="1"/>
        <v>Еще фото</v>
      </c>
      <c r="F21" s="13"/>
      <c r="G21" s="23" t="s">
        <v>49</v>
      </c>
      <c r="H21" s="23" t="s">
        <v>27</v>
      </c>
      <c r="I21" s="23" t="s">
        <v>28</v>
      </c>
      <c r="J21" s="14" t="s">
        <v>29</v>
      </c>
      <c r="K21" s="15" t="s">
        <v>30</v>
      </c>
      <c r="L21" s="54"/>
      <c r="M21" s="14"/>
      <c r="N21" s="14" t="s">
        <v>46</v>
      </c>
      <c r="O21" s="14"/>
      <c r="P21" s="15" t="s">
        <v>51</v>
      </c>
      <c r="Q21" s="16">
        <v>10999</v>
      </c>
      <c r="R21" s="17">
        <v>69.650000000000006</v>
      </c>
      <c r="S21" s="18">
        <v>3838.4354999999996</v>
      </c>
      <c r="T21" s="19" t="s">
        <v>34</v>
      </c>
      <c r="U21" s="24" t="s">
        <v>39</v>
      </c>
      <c r="V21" s="25">
        <v>36.5</v>
      </c>
      <c r="W21" s="21">
        <v>66</v>
      </c>
      <c r="X21" s="22"/>
    </row>
    <row r="22" spans="1:24" s="1" customFormat="1" ht="11" customHeight="1" x14ac:dyDescent="0.3">
      <c r="A22" s="23" t="s">
        <v>23</v>
      </c>
      <c r="B22" s="23" t="s">
        <v>47</v>
      </c>
      <c r="C22" s="12" t="s">
        <v>48</v>
      </c>
      <c r="D22" s="51"/>
      <c r="E22" s="36" t="str">
        <f t="shared" si="1"/>
        <v>Еще фото</v>
      </c>
      <c r="F22" s="13"/>
      <c r="G22" s="23" t="s">
        <v>49</v>
      </c>
      <c r="H22" s="23" t="s">
        <v>27</v>
      </c>
      <c r="I22" s="23" t="s">
        <v>28</v>
      </c>
      <c r="J22" s="14" t="s">
        <v>29</v>
      </c>
      <c r="K22" s="15" t="s">
        <v>30</v>
      </c>
      <c r="L22" s="54"/>
      <c r="M22" s="14"/>
      <c r="N22" s="14" t="s">
        <v>46</v>
      </c>
      <c r="O22" s="14"/>
      <c r="P22" s="15" t="s">
        <v>51</v>
      </c>
      <c r="Q22" s="16">
        <v>10999</v>
      </c>
      <c r="R22" s="17">
        <v>69.650000000000006</v>
      </c>
      <c r="S22" s="18">
        <v>3838.4354999999996</v>
      </c>
      <c r="T22" s="19" t="s">
        <v>34</v>
      </c>
      <c r="U22" s="24" t="s">
        <v>52</v>
      </c>
      <c r="V22" s="25">
        <v>37.5</v>
      </c>
      <c r="W22" s="21">
        <v>10</v>
      </c>
      <c r="X22" s="22"/>
    </row>
    <row r="23" spans="1:24" s="1" customFormat="1" ht="11" customHeight="1" x14ac:dyDescent="0.3">
      <c r="A23" s="23" t="s">
        <v>23</v>
      </c>
      <c r="B23" s="23" t="s">
        <v>47</v>
      </c>
      <c r="C23" s="12" t="s">
        <v>48</v>
      </c>
      <c r="D23" s="51"/>
      <c r="E23" s="36" t="str">
        <f t="shared" si="1"/>
        <v>Еще фото</v>
      </c>
      <c r="F23" s="13"/>
      <c r="G23" s="23" t="s">
        <v>49</v>
      </c>
      <c r="H23" s="23" t="s">
        <v>27</v>
      </c>
      <c r="I23" s="23" t="s">
        <v>28</v>
      </c>
      <c r="J23" s="14" t="s">
        <v>29</v>
      </c>
      <c r="K23" s="15" t="s">
        <v>30</v>
      </c>
      <c r="L23" s="54"/>
      <c r="M23" s="14"/>
      <c r="N23" s="14" t="s">
        <v>46</v>
      </c>
      <c r="O23" s="14"/>
      <c r="P23" s="15" t="s">
        <v>51</v>
      </c>
      <c r="Q23" s="16">
        <v>10999</v>
      </c>
      <c r="R23" s="17">
        <v>69.650000000000006</v>
      </c>
      <c r="S23" s="18">
        <v>3838.4354999999996</v>
      </c>
      <c r="T23" s="19" t="s">
        <v>34</v>
      </c>
      <c r="U23" s="24" t="s">
        <v>53</v>
      </c>
      <c r="V23" s="25">
        <v>38.5</v>
      </c>
      <c r="W23" s="21">
        <v>77</v>
      </c>
      <c r="X23" s="22"/>
    </row>
    <row r="24" spans="1:24" s="1" customFormat="1" ht="11" customHeight="1" x14ac:dyDescent="0.3">
      <c r="A24" s="23" t="s">
        <v>23</v>
      </c>
      <c r="B24" s="23" t="s">
        <v>47</v>
      </c>
      <c r="C24" s="12" t="s">
        <v>48</v>
      </c>
      <c r="D24" s="51"/>
      <c r="E24" s="36" t="str">
        <f t="shared" si="1"/>
        <v>Еще фото</v>
      </c>
      <c r="F24" s="13"/>
      <c r="G24" s="23" t="s">
        <v>49</v>
      </c>
      <c r="H24" s="23" t="s">
        <v>27</v>
      </c>
      <c r="I24" s="23" t="s">
        <v>28</v>
      </c>
      <c r="J24" s="14" t="s">
        <v>29</v>
      </c>
      <c r="K24" s="15" t="s">
        <v>30</v>
      </c>
      <c r="L24" s="54"/>
      <c r="M24" s="14"/>
      <c r="N24" s="14" t="s">
        <v>46</v>
      </c>
      <c r="O24" s="14"/>
      <c r="P24" s="15" t="s">
        <v>51</v>
      </c>
      <c r="Q24" s="16">
        <v>10999</v>
      </c>
      <c r="R24" s="17">
        <v>69.650000000000006</v>
      </c>
      <c r="S24" s="18">
        <v>3838.4354999999996</v>
      </c>
      <c r="T24" s="19" t="s">
        <v>34</v>
      </c>
      <c r="U24" s="24" t="s">
        <v>40</v>
      </c>
      <c r="V24" s="25">
        <v>39.5</v>
      </c>
      <c r="W24" s="21">
        <v>69</v>
      </c>
      <c r="X24" s="22"/>
    </row>
    <row r="25" spans="1:24" s="1" customFormat="1" ht="11" customHeight="1" x14ac:dyDescent="0.3">
      <c r="A25" s="23" t="s">
        <v>23</v>
      </c>
      <c r="B25" s="23" t="s">
        <v>47</v>
      </c>
      <c r="C25" s="12" t="s">
        <v>48</v>
      </c>
      <c r="D25" s="51"/>
      <c r="E25" s="36" t="str">
        <f t="shared" si="1"/>
        <v>Еще фото</v>
      </c>
      <c r="F25" s="13"/>
      <c r="G25" s="23" t="s">
        <v>49</v>
      </c>
      <c r="H25" s="23" t="s">
        <v>27</v>
      </c>
      <c r="I25" s="23" t="s">
        <v>28</v>
      </c>
      <c r="J25" s="14" t="s">
        <v>29</v>
      </c>
      <c r="K25" s="15" t="s">
        <v>30</v>
      </c>
      <c r="L25" s="54"/>
      <c r="M25" s="14"/>
      <c r="N25" s="14" t="s">
        <v>46</v>
      </c>
      <c r="O25" s="14"/>
      <c r="P25" s="15" t="s">
        <v>51</v>
      </c>
      <c r="Q25" s="16">
        <v>10999</v>
      </c>
      <c r="R25" s="17">
        <v>69.650000000000006</v>
      </c>
      <c r="S25" s="18">
        <v>3838.4354999999996</v>
      </c>
      <c r="T25" s="19" t="s">
        <v>34</v>
      </c>
      <c r="U25" s="24" t="s">
        <v>54</v>
      </c>
      <c r="V25" s="21">
        <v>40</v>
      </c>
      <c r="W25" s="21">
        <v>68</v>
      </c>
      <c r="X25" s="22"/>
    </row>
    <row r="26" spans="1:24" s="1" customFormat="1" ht="11" customHeight="1" x14ac:dyDescent="0.3">
      <c r="A26" s="14" t="s">
        <v>23</v>
      </c>
      <c r="B26" s="14" t="s">
        <v>47</v>
      </c>
      <c r="C26" s="12" t="s">
        <v>48</v>
      </c>
      <c r="D26" s="51"/>
      <c r="E26" s="36" t="str">
        <f t="shared" si="1"/>
        <v>Еще фото</v>
      </c>
      <c r="F26" s="28"/>
      <c r="G26" s="14" t="s">
        <v>49</v>
      </c>
      <c r="H26" s="14" t="s">
        <v>27</v>
      </c>
      <c r="I26" s="14" t="s">
        <v>28</v>
      </c>
      <c r="J26" s="14" t="s">
        <v>29</v>
      </c>
      <c r="K26" s="14" t="s">
        <v>30</v>
      </c>
      <c r="L26" s="54"/>
      <c r="M26" s="14"/>
      <c r="N26" s="14" t="s">
        <v>46</v>
      </c>
      <c r="O26" s="14"/>
      <c r="P26" s="14" t="s">
        <v>51</v>
      </c>
      <c r="Q26" s="29">
        <v>10999</v>
      </c>
      <c r="R26" s="30">
        <v>69.650000000000006</v>
      </c>
      <c r="S26" s="31">
        <v>3838.4354999999996</v>
      </c>
      <c r="T26" s="19" t="s">
        <v>34</v>
      </c>
      <c r="U26" s="24" t="s">
        <v>41</v>
      </c>
      <c r="V26" s="25">
        <v>40.5</v>
      </c>
      <c r="W26" s="21">
        <v>18</v>
      </c>
      <c r="X26" s="22"/>
    </row>
    <row r="27" spans="1:24" s="1" customFormat="1" ht="11" customHeight="1" x14ac:dyDescent="0.3">
      <c r="A27" s="14" t="s">
        <v>23</v>
      </c>
      <c r="B27" s="14" t="s">
        <v>47</v>
      </c>
      <c r="C27" s="12" t="s">
        <v>48</v>
      </c>
      <c r="D27" s="52"/>
      <c r="E27" s="36" t="str">
        <f t="shared" si="1"/>
        <v>Еще фото</v>
      </c>
      <c r="F27" s="28"/>
      <c r="G27" s="14" t="s">
        <v>49</v>
      </c>
      <c r="H27" s="14" t="s">
        <v>27</v>
      </c>
      <c r="I27" s="14" t="s">
        <v>28</v>
      </c>
      <c r="J27" s="14" t="s">
        <v>29</v>
      </c>
      <c r="K27" s="14" t="s">
        <v>30</v>
      </c>
      <c r="L27" s="55"/>
      <c r="M27" s="14"/>
      <c r="N27" s="14" t="s">
        <v>46</v>
      </c>
      <c r="O27" s="14"/>
      <c r="P27" s="14" t="s">
        <v>51</v>
      </c>
      <c r="Q27" s="29">
        <v>10999</v>
      </c>
      <c r="R27" s="30">
        <v>69.650000000000006</v>
      </c>
      <c r="S27" s="31">
        <v>3838.4354999999996</v>
      </c>
      <c r="T27" s="19" t="s">
        <v>34</v>
      </c>
      <c r="U27" s="24" t="s">
        <v>42</v>
      </c>
      <c r="V27" s="21">
        <v>41</v>
      </c>
      <c r="W27" s="21">
        <v>10</v>
      </c>
      <c r="X27" s="22"/>
    </row>
    <row r="28" spans="1:24" s="1" customFormat="1" ht="11" customHeight="1" x14ac:dyDescent="0.3">
      <c r="A28" s="11" t="s">
        <v>23</v>
      </c>
      <c r="B28" s="11" t="s">
        <v>55</v>
      </c>
      <c r="C28" s="12" t="s">
        <v>56</v>
      </c>
      <c r="D28" s="50"/>
      <c r="E28" s="36" t="str">
        <f t="shared" ref="E28:E39" si="2">HYPERLINK("https://www.google.ru/search?q=VN000CQFCPM&amp;newwindow=1&amp;tbm=isch","Еще фото")</f>
        <v>Еще фото</v>
      </c>
      <c r="F28" s="13"/>
      <c r="G28" s="11" t="s">
        <v>57</v>
      </c>
      <c r="H28" s="11" t="s">
        <v>27</v>
      </c>
      <c r="I28" s="14" t="s">
        <v>28</v>
      </c>
      <c r="J28" s="14" t="s">
        <v>29</v>
      </c>
      <c r="K28" s="15" t="s">
        <v>58</v>
      </c>
      <c r="L28" s="53" t="s">
        <v>59</v>
      </c>
      <c r="M28" s="14"/>
      <c r="N28" s="14" t="s">
        <v>60</v>
      </c>
      <c r="O28" s="14"/>
      <c r="P28" s="15" t="s">
        <v>61</v>
      </c>
      <c r="Q28" s="16">
        <v>19999</v>
      </c>
      <c r="R28" s="17">
        <v>49</v>
      </c>
      <c r="S28" s="18">
        <v>11729.413499999999</v>
      </c>
      <c r="T28" s="19" t="s">
        <v>34</v>
      </c>
      <c r="U28" s="24" t="s">
        <v>52</v>
      </c>
      <c r="V28" s="25">
        <v>37.5</v>
      </c>
      <c r="W28" s="21">
        <v>3</v>
      </c>
      <c r="X28" s="22"/>
    </row>
    <row r="29" spans="1:24" s="1" customFormat="1" ht="11" customHeight="1" x14ac:dyDescent="0.3">
      <c r="A29" s="23" t="s">
        <v>23</v>
      </c>
      <c r="B29" s="23" t="s">
        <v>55</v>
      </c>
      <c r="C29" s="12" t="s">
        <v>56</v>
      </c>
      <c r="D29" s="51"/>
      <c r="E29" s="36" t="str">
        <f t="shared" si="2"/>
        <v>Еще фото</v>
      </c>
      <c r="F29" s="13"/>
      <c r="G29" s="23" t="s">
        <v>57</v>
      </c>
      <c r="H29" s="23" t="s">
        <v>27</v>
      </c>
      <c r="I29" s="23" t="s">
        <v>28</v>
      </c>
      <c r="J29" s="14" t="s">
        <v>29</v>
      </c>
      <c r="K29" s="15" t="s">
        <v>58</v>
      </c>
      <c r="L29" s="54"/>
      <c r="M29" s="14"/>
      <c r="N29" s="14" t="s">
        <v>60</v>
      </c>
      <c r="O29" s="14"/>
      <c r="P29" s="15" t="s">
        <v>61</v>
      </c>
      <c r="Q29" s="16">
        <v>19999</v>
      </c>
      <c r="R29" s="17">
        <v>49</v>
      </c>
      <c r="S29" s="18">
        <v>11729.413499999999</v>
      </c>
      <c r="T29" s="19" t="s">
        <v>34</v>
      </c>
      <c r="U29" s="24" t="s">
        <v>62</v>
      </c>
      <c r="V29" s="21">
        <v>38</v>
      </c>
      <c r="W29" s="21">
        <v>5</v>
      </c>
      <c r="X29" s="22"/>
    </row>
    <row r="30" spans="1:24" s="1" customFormat="1" ht="11" customHeight="1" x14ac:dyDescent="0.3">
      <c r="A30" s="23" t="s">
        <v>23</v>
      </c>
      <c r="B30" s="23" t="s">
        <v>55</v>
      </c>
      <c r="C30" s="12" t="s">
        <v>56</v>
      </c>
      <c r="D30" s="51"/>
      <c r="E30" s="36" t="str">
        <f t="shared" si="2"/>
        <v>Еще фото</v>
      </c>
      <c r="F30" s="13"/>
      <c r="G30" s="23" t="s">
        <v>57</v>
      </c>
      <c r="H30" s="23" t="s">
        <v>27</v>
      </c>
      <c r="I30" s="23" t="s">
        <v>28</v>
      </c>
      <c r="J30" s="14" t="s">
        <v>29</v>
      </c>
      <c r="K30" s="15" t="s">
        <v>58</v>
      </c>
      <c r="L30" s="54"/>
      <c r="M30" s="14"/>
      <c r="N30" s="14" t="s">
        <v>60</v>
      </c>
      <c r="O30" s="14"/>
      <c r="P30" s="15" t="s">
        <v>61</v>
      </c>
      <c r="Q30" s="16">
        <v>19999</v>
      </c>
      <c r="R30" s="17">
        <v>49</v>
      </c>
      <c r="S30" s="18">
        <v>11729.413499999999</v>
      </c>
      <c r="T30" s="19" t="s">
        <v>34</v>
      </c>
      <c r="U30" s="24" t="s">
        <v>53</v>
      </c>
      <c r="V30" s="25">
        <v>38.5</v>
      </c>
      <c r="W30" s="21">
        <v>6</v>
      </c>
      <c r="X30" s="22"/>
    </row>
    <row r="31" spans="1:24" s="1" customFormat="1" ht="11" customHeight="1" x14ac:dyDescent="0.3">
      <c r="A31" s="23" t="s">
        <v>23</v>
      </c>
      <c r="B31" s="23" t="s">
        <v>55</v>
      </c>
      <c r="C31" s="12" t="s">
        <v>56</v>
      </c>
      <c r="D31" s="51"/>
      <c r="E31" s="36" t="str">
        <f t="shared" si="2"/>
        <v>Еще фото</v>
      </c>
      <c r="F31" s="13"/>
      <c r="G31" s="23" t="s">
        <v>57</v>
      </c>
      <c r="H31" s="23" t="s">
        <v>27</v>
      </c>
      <c r="I31" s="23" t="s">
        <v>28</v>
      </c>
      <c r="J31" s="14" t="s">
        <v>29</v>
      </c>
      <c r="K31" s="15" t="s">
        <v>58</v>
      </c>
      <c r="L31" s="54"/>
      <c r="M31" s="14"/>
      <c r="N31" s="14" t="s">
        <v>60</v>
      </c>
      <c r="O31" s="14"/>
      <c r="P31" s="15" t="s">
        <v>61</v>
      </c>
      <c r="Q31" s="16">
        <v>19999</v>
      </c>
      <c r="R31" s="17">
        <v>49</v>
      </c>
      <c r="S31" s="18">
        <v>11729.413499999999</v>
      </c>
      <c r="T31" s="19" t="s">
        <v>34</v>
      </c>
      <c r="U31" s="24" t="s">
        <v>40</v>
      </c>
      <c r="V31" s="25">
        <v>39.5</v>
      </c>
      <c r="W31" s="21">
        <v>3</v>
      </c>
      <c r="X31" s="22"/>
    </row>
    <row r="32" spans="1:24" s="1" customFormat="1" ht="11" customHeight="1" x14ac:dyDescent="0.3">
      <c r="A32" s="23" t="s">
        <v>23</v>
      </c>
      <c r="B32" s="23" t="s">
        <v>55</v>
      </c>
      <c r="C32" s="12" t="s">
        <v>56</v>
      </c>
      <c r="D32" s="51"/>
      <c r="E32" s="36" t="str">
        <f t="shared" si="2"/>
        <v>Еще фото</v>
      </c>
      <c r="F32" s="13"/>
      <c r="G32" s="23" t="s">
        <v>57</v>
      </c>
      <c r="H32" s="23" t="s">
        <v>27</v>
      </c>
      <c r="I32" s="23" t="s">
        <v>28</v>
      </c>
      <c r="J32" s="14" t="s">
        <v>29</v>
      </c>
      <c r="K32" s="15" t="s">
        <v>58</v>
      </c>
      <c r="L32" s="54"/>
      <c r="M32" s="14"/>
      <c r="N32" s="14" t="s">
        <v>60</v>
      </c>
      <c r="O32" s="14"/>
      <c r="P32" s="15" t="s">
        <v>61</v>
      </c>
      <c r="Q32" s="16">
        <v>19999</v>
      </c>
      <c r="R32" s="17">
        <v>49</v>
      </c>
      <c r="S32" s="18">
        <v>11729.413499999999</v>
      </c>
      <c r="T32" s="19" t="s">
        <v>34</v>
      </c>
      <c r="U32" s="24" t="s">
        <v>54</v>
      </c>
      <c r="V32" s="21">
        <v>40</v>
      </c>
      <c r="W32" s="21">
        <v>2</v>
      </c>
      <c r="X32" s="22"/>
    </row>
    <row r="33" spans="1:24" s="1" customFormat="1" ht="11" customHeight="1" x14ac:dyDescent="0.3">
      <c r="A33" s="23" t="s">
        <v>23</v>
      </c>
      <c r="B33" s="23" t="s">
        <v>55</v>
      </c>
      <c r="C33" s="12" t="s">
        <v>56</v>
      </c>
      <c r="D33" s="51"/>
      <c r="E33" s="36" t="str">
        <f t="shared" si="2"/>
        <v>Еще фото</v>
      </c>
      <c r="F33" s="13"/>
      <c r="G33" s="23" t="s">
        <v>57</v>
      </c>
      <c r="H33" s="23" t="s">
        <v>27</v>
      </c>
      <c r="I33" s="23" t="s">
        <v>28</v>
      </c>
      <c r="J33" s="14" t="s">
        <v>29</v>
      </c>
      <c r="K33" s="15" t="s">
        <v>58</v>
      </c>
      <c r="L33" s="54"/>
      <c r="M33" s="14"/>
      <c r="N33" s="14" t="s">
        <v>60</v>
      </c>
      <c r="O33" s="14"/>
      <c r="P33" s="15" t="s">
        <v>61</v>
      </c>
      <c r="Q33" s="16">
        <v>19999</v>
      </c>
      <c r="R33" s="17">
        <v>49</v>
      </c>
      <c r="S33" s="18">
        <v>11729.413499999999</v>
      </c>
      <c r="T33" s="19" t="s">
        <v>34</v>
      </c>
      <c r="U33" s="24" t="s">
        <v>41</v>
      </c>
      <c r="V33" s="25">
        <v>40.5</v>
      </c>
      <c r="W33" s="21">
        <v>4</v>
      </c>
      <c r="X33" s="22"/>
    </row>
    <row r="34" spans="1:24" s="1" customFormat="1" ht="11" customHeight="1" x14ac:dyDescent="0.3">
      <c r="A34" s="23" t="s">
        <v>23</v>
      </c>
      <c r="B34" s="23" t="s">
        <v>55</v>
      </c>
      <c r="C34" s="12" t="s">
        <v>56</v>
      </c>
      <c r="D34" s="51"/>
      <c r="E34" s="36" t="str">
        <f t="shared" si="2"/>
        <v>Еще фото</v>
      </c>
      <c r="F34" s="13"/>
      <c r="G34" s="23" t="s">
        <v>57</v>
      </c>
      <c r="H34" s="23" t="s">
        <v>27</v>
      </c>
      <c r="I34" s="23" t="s">
        <v>28</v>
      </c>
      <c r="J34" s="14" t="s">
        <v>29</v>
      </c>
      <c r="K34" s="15" t="s">
        <v>58</v>
      </c>
      <c r="L34" s="54"/>
      <c r="M34" s="14"/>
      <c r="N34" s="14" t="s">
        <v>60</v>
      </c>
      <c r="O34" s="14"/>
      <c r="P34" s="15" t="s">
        <v>61</v>
      </c>
      <c r="Q34" s="16">
        <v>19999</v>
      </c>
      <c r="R34" s="17">
        <v>49</v>
      </c>
      <c r="S34" s="18">
        <v>11729.413499999999</v>
      </c>
      <c r="T34" s="19" t="s">
        <v>34</v>
      </c>
      <c r="U34" s="24" t="s">
        <v>42</v>
      </c>
      <c r="V34" s="21">
        <v>41</v>
      </c>
      <c r="W34" s="21">
        <v>8</v>
      </c>
      <c r="X34" s="22"/>
    </row>
    <row r="35" spans="1:24" s="1" customFormat="1" ht="11" customHeight="1" x14ac:dyDescent="0.3">
      <c r="A35" s="23" t="s">
        <v>23</v>
      </c>
      <c r="B35" s="23" t="s">
        <v>55</v>
      </c>
      <c r="C35" s="12" t="s">
        <v>56</v>
      </c>
      <c r="D35" s="51"/>
      <c r="E35" s="36" t="str">
        <f t="shared" si="2"/>
        <v>Еще фото</v>
      </c>
      <c r="F35" s="13"/>
      <c r="G35" s="23" t="s">
        <v>57</v>
      </c>
      <c r="H35" s="23" t="s">
        <v>27</v>
      </c>
      <c r="I35" s="23" t="s">
        <v>28</v>
      </c>
      <c r="J35" s="14" t="s">
        <v>29</v>
      </c>
      <c r="K35" s="15" t="s">
        <v>58</v>
      </c>
      <c r="L35" s="54"/>
      <c r="M35" s="14"/>
      <c r="N35" s="14" t="s">
        <v>60</v>
      </c>
      <c r="O35" s="14"/>
      <c r="P35" s="15" t="s">
        <v>61</v>
      </c>
      <c r="Q35" s="16">
        <v>19999</v>
      </c>
      <c r="R35" s="17">
        <v>49</v>
      </c>
      <c r="S35" s="18">
        <v>11729.413499999999</v>
      </c>
      <c r="T35" s="19" t="s">
        <v>34</v>
      </c>
      <c r="U35" s="24" t="s">
        <v>63</v>
      </c>
      <c r="V35" s="21">
        <v>42</v>
      </c>
      <c r="W35" s="21">
        <v>11</v>
      </c>
      <c r="X35" s="22"/>
    </row>
    <row r="36" spans="1:24" s="1" customFormat="1" ht="11" customHeight="1" x14ac:dyDescent="0.3">
      <c r="A36" s="23" t="s">
        <v>23</v>
      </c>
      <c r="B36" s="23" t="s">
        <v>55</v>
      </c>
      <c r="C36" s="12" t="s">
        <v>56</v>
      </c>
      <c r="D36" s="51"/>
      <c r="E36" s="36" t="str">
        <f t="shared" si="2"/>
        <v>Еще фото</v>
      </c>
      <c r="F36" s="13"/>
      <c r="G36" s="23" t="s">
        <v>57</v>
      </c>
      <c r="H36" s="23" t="s">
        <v>27</v>
      </c>
      <c r="I36" s="23" t="s">
        <v>28</v>
      </c>
      <c r="J36" s="14" t="s">
        <v>29</v>
      </c>
      <c r="K36" s="15" t="s">
        <v>58</v>
      </c>
      <c r="L36" s="54"/>
      <c r="M36" s="14"/>
      <c r="N36" s="14" t="s">
        <v>60</v>
      </c>
      <c r="O36" s="14"/>
      <c r="P36" s="15" t="s">
        <v>61</v>
      </c>
      <c r="Q36" s="16">
        <v>19999</v>
      </c>
      <c r="R36" s="17">
        <v>49</v>
      </c>
      <c r="S36" s="18">
        <v>11729.413499999999</v>
      </c>
      <c r="T36" s="19" t="s">
        <v>34</v>
      </c>
      <c r="U36" s="24" t="s">
        <v>64</v>
      </c>
      <c r="V36" s="25">
        <v>42.5</v>
      </c>
      <c r="W36" s="21">
        <v>10</v>
      </c>
      <c r="X36" s="22"/>
    </row>
    <row r="37" spans="1:24" s="1" customFormat="1" ht="11" customHeight="1" x14ac:dyDescent="0.3">
      <c r="A37" s="14" t="s">
        <v>23</v>
      </c>
      <c r="B37" s="14" t="s">
        <v>55</v>
      </c>
      <c r="C37" s="12" t="s">
        <v>56</v>
      </c>
      <c r="D37" s="51"/>
      <c r="E37" s="36" t="str">
        <f t="shared" si="2"/>
        <v>Еще фото</v>
      </c>
      <c r="F37" s="28"/>
      <c r="G37" s="14" t="s">
        <v>57</v>
      </c>
      <c r="H37" s="14" t="s">
        <v>27</v>
      </c>
      <c r="I37" s="14" t="s">
        <v>28</v>
      </c>
      <c r="J37" s="14" t="s">
        <v>29</v>
      </c>
      <c r="K37" s="14" t="s">
        <v>58</v>
      </c>
      <c r="L37" s="54"/>
      <c r="M37" s="14"/>
      <c r="N37" s="14" t="s">
        <v>60</v>
      </c>
      <c r="O37" s="14"/>
      <c r="P37" s="14" t="s">
        <v>61</v>
      </c>
      <c r="Q37" s="29">
        <v>19999</v>
      </c>
      <c r="R37" s="30">
        <v>49</v>
      </c>
      <c r="S37" s="31">
        <v>11729.413499999999</v>
      </c>
      <c r="T37" s="19" t="s">
        <v>34</v>
      </c>
      <c r="U37" s="24" t="s">
        <v>65</v>
      </c>
      <c r="V37" s="25">
        <v>43.5</v>
      </c>
      <c r="W37" s="21">
        <v>5</v>
      </c>
      <c r="X37" s="22"/>
    </row>
    <row r="38" spans="1:24" s="1" customFormat="1" ht="11" customHeight="1" x14ac:dyDescent="0.3">
      <c r="A38" s="14" t="s">
        <v>23</v>
      </c>
      <c r="B38" s="14" t="s">
        <v>55</v>
      </c>
      <c r="C38" s="12" t="s">
        <v>56</v>
      </c>
      <c r="D38" s="51"/>
      <c r="E38" s="36" t="str">
        <f t="shared" si="2"/>
        <v>Еще фото</v>
      </c>
      <c r="F38" s="28"/>
      <c r="G38" s="14" t="s">
        <v>57</v>
      </c>
      <c r="H38" s="14" t="s">
        <v>27</v>
      </c>
      <c r="I38" s="14" t="s">
        <v>28</v>
      </c>
      <c r="J38" s="14" t="s">
        <v>29</v>
      </c>
      <c r="K38" s="14" t="s">
        <v>58</v>
      </c>
      <c r="L38" s="54"/>
      <c r="M38" s="14"/>
      <c r="N38" s="14" t="s">
        <v>60</v>
      </c>
      <c r="O38" s="14"/>
      <c r="P38" s="14" t="s">
        <v>61</v>
      </c>
      <c r="Q38" s="29">
        <v>19999</v>
      </c>
      <c r="R38" s="30">
        <v>49</v>
      </c>
      <c r="S38" s="31">
        <v>11729.413499999999</v>
      </c>
      <c r="T38" s="19" t="s">
        <v>34</v>
      </c>
      <c r="U38" s="24" t="s">
        <v>66</v>
      </c>
      <c r="V38" s="21">
        <v>44</v>
      </c>
      <c r="W38" s="21">
        <v>3</v>
      </c>
      <c r="X38" s="22"/>
    </row>
    <row r="39" spans="1:24" s="1" customFormat="1" ht="11" customHeight="1" x14ac:dyDescent="0.3">
      <c r="A39" s="14" t="s">
        <v>23</v>
      </c>
      <c r="B39" s="14" t="s">
        <v>55</v>
      </c>
      <c r="C39" s="12" t="s">
        <v>56</v>
      </c>
      <c r="D39" s="52"/>
      <c r="E39" s="36" t="str">
        <f t="shared" si="2"/>
        <v>Еще фото</v>
      </c>
      <c r="F39" s="28"/>
      <c r="G39" s="14" t="s">
        <v>57</v>
      </c>
      <c r="H39" s="14" t="s">
        <v>27</v>
      </c>
      <c r="I39" s="14" t="s">
        <v>28</v>
      </c>
      <c r="J39" s="14" t="s">
        <v>29</v>
      </c>
      <c r="K39" s="14" t="s">
        <v>58</v>
      </c>
      <c r="L39" s="55"/>
      <c r="M39" s="14"/>
      <c r="N39" s="14" t="s">
        <v>60</v>
      </c>
      <c r="O39" s="14"/>
      <c r="P39" s="14" t="s">
        <v>61</v>
      </c>
      <c r="Q39" s="29">
        <v>19999</v>
      </c>
      <c r="R39" s="30">
        <v>49</v>
      </c>
      <c r="S39" s="31">
        <v>11729.413499999999</v>
      </c>
      <c r="T39" s="19" t="s">
        <v>34</v>
      </c>
      <c r="U39" s="24" t="s">
        <v>67</v>
      </c>
      <c r="V39" s="25">
        <v>44.5</v>
      </c>
      <c r="W39" s="21">
        <v>1</v>
      </c>
      <c r="X39" s="22"/>
    </row>
    <row r="40" spans="1:24" s="1" customFormat="1" ht="11" customHeight="1" x14ac:dyDescent="0.3">
      <c r="A40" s="11" t="s">
        <v>23</v>
      </c>
      <c r="B40" s="11" t="s">
        <v>68</v>
      </c>
      <c r="C40" s="12" t="s">
        <v>69</v>
      </c>
      <c r="D40" s="50"/>
      <c r="E40" s="36" t="str">
        <f t="shared" ref="E40:E50" si="3">HYPERLINK("https://www.google.ru/search?q=VN000CQFINK&amp;newwindow=1&amp;tbm=isch","Еще фото")</f>
        <v>Еще фото</v>
      </c>
      <c r="F40" s="13"/>
      <c r="G40" s="11" t="s">
        <v>57</v>
      </c>
      <c r="H40" s="11" t="s">
        <v>27</v>
      </c>
      <c r="I40" s="14" t="s">
        <v>28</v>
      </c>
      <c r="J40" s="14" t="s">
        <v>29</v>
      </c>
      <c r="K40" s="15" t="s">
        <v>58</v>
      </c>
      <c r="L40" s="53" t="s">
        <v>59</v>
      </c>
      <c r="M40" s="14"/>
      <c r="N40" s="14" t="s">
        <v>70</v>
      </c>
      <c r="O40" s="14"/>
      <c r="P40" s="15" t="s">
        <v>61</v>
      </c>
      <c r="Q40" s="16">
        <v>19999</v>
      </c>
      <c r="R40" s="17">
        <v>49</v>
      </c>
      <c r="S40" s="18">
        <v>11729.413499999999</v>
      </c>
      <c r="T40" s="19" t="s">
        <v>34</v>
      </c>
      <c r="U40" s="24" t="s">
        <v>52</v>
      </c>
      <c r="V40" s="25">
        <v>37.5</v>
      </c>
      <c r="W40" s="21">
        <v>1</v>
      </c>
      <c r="X40" s="22"/>
    </row>
    <row r="41" spans="1:24" s="1" customFormat="1" ht="11" customHeight="1" x14ac:dyDescent="0.3">
      <c r="A41" s="23" t="s">
        <v>23</v>
      </c>
      <c r="B41" s="23" t="s">
        <v>68</v>
      </c>
      <c r="C41" s="12" t="s">
        <v>69</v>
      </c>
      <c r="D41" s="51"/>
      <c r="E41" s="36" t="str">
        <f t="shared" si="3"/>
        <v>Еще фото</v>
      </c>
      <c r="F41" s="13"/>
      <c r="G41" s="23" t="s">
        <v>57</v>
      </c>
      <c r="H41" s="23" t="s">
        <v>27</v>
      </c>
      <c r="I41" s="23" t="s">
        <v>28</v>
      </c>
      <c r="J41" s="14" t="s">
        <v>29</v>
      </c>
      <c r="K41" s="15" t="s">
        <v>58</v>
      </c>
      <c r="L41" s="54"/>
      <c r="M41" s="14"/>
      <c r="N41" s="14" t="s">
        <v>70</v>
      </c>
      <c r="O41" s="14"/>
      <c r="P41" s="15" t="s">
        <v>61</v>
      </c>
      <c r="Q41" s="16">
        <v>19999</v>
      </c>
      <c r="R41" s="17">
        <v>49</v>
      </c>
      <c r="S41" s="18">
        <v>11729.413499999999</v>
      </c>
      <c r="T41" s="19" t="s">
        <v>34</v>
      </c>
      <c r="U41" s="24" t="s">
        <v>62</v>
      </c>
      <c r="V41" s="21">
        <v>38</v>
      </c>
      <c r="W41" s="21">
        <v>3</v>
      </c>
      <c r="X41" s="22"/>
    </row>
    <row r="42" spans="1:24" s="1" customFormat="1" ht="11" customHeight="1" x14ac:dyDescent="0.3">
      <c r="A42" s="23" t="s">
        <v>23</v>
      </c>
      <c r="B42" s="23" t="s">
        <v>68</v>
      </c>
      <c r="C42" s="12" t="s">
        <v>69</v>
      </c>
      <c r="D42" s="51"/>
      <c r="E42" s="36" t="str">
        <f t="shared" si="3"/>
        <v>Еще фото</v>
      </c>
      <c r="F42" s="13"/>
      <c r="G42" s="23" t="s">
        <v>57</v>
      </c>
      <c r="H42" s="23" t="s">
        <v>27</v>
      </c>
      <c r="I42" s="23" t="s">
        <v>28</v>
      </c>
      <c r="J42" s="14" t="s">
        <v>29</v>
      </c>
      <c r="K42" s="15" t="s">
        <v>58</v>
      </c>
      <c r="L42" s="54"/>
      <c r="M42" s="14"/>
      <c r="N42" s="14" t="s">
        <v>70</v>
      </c>
      <c r="O42" s="14"/>
      <c r="P42" s="15" t="s">
        <v>61</v>
      </c>
      <c r="Q42" s="16">
        <v>19999</v>
      </c>
      <c r="R42" s="17">
        <v>49</v>
      </c>
      <c r="S42" s="18">
        <v>11729.413499999999</v>
      </c>
      <c r="T42" s="19" t="s">
        <v>34</v>
      </c>
      <c r="U42" s="24" t="s">
        <v>53</v>
      </c>
      <c r="V42" s="25">
        <v>38.5</v>
      </c>
      <c r="W42" s="21">
        <v>2</v>
      </c>
      <c r="X42" s="22"/>
    </row>
    <row r="43" spans="1:24" s="1" customFormat="1" ht="11" customHeight="1" x14ac:dyDescent="0.3">
      <c r="A43" s="23" t="s">
        <v>23</v>
      </c>
      <c r="B43" s="23" t="s">
        <v>68</v>
      </c>
      <c r="C43" s="12" t="s">
        <v>69</v>
      </c>
      <c r="D43" s="51"/>
      <c r="E43" s="36" t="str">
        <f t="shared" si="3"/>
        <v>Еще фото</v>
      </c>
      <c r="F43" s="13"/>
      <c r="G43" s="23" t="s">
        <v>57</v>
      </c>
      <c r="H43" s="23" t="s">
        <v>27</v>
      </c>
      <c r="I43" s="23" t="s">
        <v>28</v>
      </c>
      <c r="J43" s="14" t="s">
        <v>29</v>
      </c>
      <c r="K43" s="15" t="s">
        <v>58</v>
      </c>
      <c r="L43" s="54"/>
      <c r="M43" s="14"/>
      <c r="N43" s="14" t="s">
        <v>70</v>
      </c>
      <c r="O43" s="14"/>
      <c r="P43" s="15" t="s">
        <v>61</v>
      </c>
      <c r="Q43" s="16">
        <v>19999</v>
      </c>
      <c r="R43" s="17">
        <v>49</v>
      </c>
      <c r="S43" s="18">
        <v>11729.413499999999</v>
      </c>
      <c r="T43" s="19" t="s">
        <v>34</v>
      </c>
      <c r="U43" s="24" t="s">
        <v>40</v>
      </c>
      <c r="V43" s="25">
        <v>39.5</v>
      </c>
      <c r="W43" s="21">
        <v>4</v>
      </c>
      <c r="X43" s="22"/>
    </row>
    <row r="44" spans="1:24" s="1" customFormat="1" ht="11" customHeight="1" x14ac:dyDescent="0.3">
      <c r="A44" s="23" t="s">
        <v>23</v>
      </c>
      <c r="B44" s="23" t="s">
        <v>68</v>
      </c>
      <c r="C44" s="12" t="s">
        <v>69</v>
      </c>
      <c r="D44" s="51"/>
      <c r="E44" s="36" t="str">
        <f t="shared" si="3"/>
        <v>Еще фото</v>
      </c>
      <c r="F44" s="13"/>
      <c r="G44" s="23" t="s">
        <v>57</v>
      </c>
      <c r="H44" s="23" t="s">
        <v>27</v>
      </c>
      <c r="I44" s="23" t="s">
        <v>28</v>
      </c>
      <c r="J44" s="14" t="s">
        <v>29</v>
      </c>
      <c r="K44" s="15" t="s">
        <v>58</v>
      </c>
      <c r="L44" s="54"/>
      <c r="M44" s="14"/>
      <c r="N44" s="14" t="s">
        <v>70</v>
      </c>
      <c r="O44" s="14"/>
      <c r="P44" s="15" t="s">
        <v>61</v>
      </c>
      <c r="Q44" s="16">
        <v>19999</v>
      </c>
      <c r="R44" s="17">
        <v>49</v>
      </c>
      <c r="S44" s="18">
        <v>11729.413499999999</v>
      </c>
      <c r="T44" s="19" t="s">
        <v>34</v>
      </c>
      <c r="U44" s="24" t="s">
        <v>54</v>
      </c>
      <c r="V44" s="21">
        <v>40</v>
      </c>
      <c r="W44" s="21">
        <v>4</v>
      </c>
      <c r="X44" s="22"/>
    </row>
    <row r="45" spans="1:24" s="1" customFormat="1" ht="11" customHeight="1" x14ac:dyDescent="0.3">
      <c r="A45" s="23" t="s">
        <v>23</v>
      </c>
      <c r="B45" s="23" t="s">
        <v>68</v>
      </c>
      <c r="C45" s="12" t="s">
        <v>69</v>
      </c>
      <c r="D45" s="51"/>
      <c r="E45" s="36" t="str">
        <f t="shared" si="3"/>
        <v>Еще фото</v>
      </c>
      <c r="F45" s="13"/>
      <c r="G45" s="23" t="s">
        <v>57</v>
      </c>
      <c r="H45" s="23" t="s">
        <v>27</v>
      </c>
      <c r="I45" s="23" t="s">
        <v>28</v>
      </c>
      <c r="J45" s="14" t="s">
        <v>29</v>
      </c>
      <c r="K45" s="15" t="s">
        <v>58</v>
      </c>
      <c r="L45" s="54"/>
      <c r="M45" s="14"/>
      <c r="N45" s="14" t="s">
        <v>70</v>
      </c>
      <c r="O45" s="14"/>
      <c r="P45" s="15" t="s">
        <v>61</v>
      </c>
      <c r="Q45" s="16">
        <v>19999</v>
      </c>
      <c r="R45" s="17">
        <v>49</v>
      </c>
      <c r="S45" s="18">
        <v>11729.413499999999</v>
      </c>
      <c r="T45" s="19" t="s">
        <v>34</v>
      </c>
      <c r="U45" s="24" t="s">
        <v>41</v>
      </c>
      <c r="V45" s="25">
        <v>40.5</v>
      </c>
      <c r="W45" s="21">
        <v>2</v>
      </c>
      <c r="X45" s="22"/>
    </row>
    <row r="46" spans="1:24" s="1" customFormat="1" ht="11" customHeight="1" x14ac:dyDescent="0.3">
      <c r="A46" s="23" t="s">
        <v>23</v>
      </c>
      <c r="B46" s="23" t="s">
        <v>68</v>
      </c>
      <c r="C46" s="12" t="s">
        <v>69</v>
      </c>
      <c r="D46" s="51"/>
      <c r="E46" s="36" t="str">
        <f t="shared" si="3"/>
        <v>Еще фото</v>
      </c>
      <c r="F46" s="13"/>
      <c r="G46" s="23" t="s">
        <v>57</v>
      </c>
      <c r="H46" s="23" t="s">
        <v>27</v>
      </c>
      <c r="I46" s="23" t="s">
        <v>28</v>
      </c>
      <c r="J46" s="14" t="s">
        <v>29</v>
      </c>
      <c r="K46" s="15" t="s">
        <v>58</v>
      </c>
      <c r="L46" s="54"/>
      <c r="M46" s="14"/>
      <c r="N46" s="14" t="s">
        <v>70</v>
      </c>
      <c r="O46" s="14"/>
      <c r="P46" s="15" t="s">
        <v>61</v>
      </c>
      <c r="Q46" s="16">
        <v>19999</v>
      </c>
      <c r="R46" s="17">
        <v>49</v>
      </c>
      <c r="S46" s="18">
        <v>11729.413499999999</v>
      </c>
      <c r="T46" s="19" t="s">
        <v>34</v>
      </c>
      <c r="U46" s="24" t="s">
        <v>42</v>
      </c>
      <c r="V46" s="21">
        <v>41</v>
      </c>
      <c r="W46" s="21">
        <v>3</v>
      </c>
      <c r="X46" s="22"/>
    </row>
    <row r="47" spans="1:24" s="1" customFormat="1" ht="11" customHeight="1" x14ac:dyDescent="0.3">
      <c r="A47" s="23" t="s">
        <v>23</v>
      </c>
      <c r="B47" s="23" t="s">
        <v>68</v>
      </c>
      <c r="C47" s="12" t="s">
        <v>69</v>
      </c>
      <c r="D47" s="51"/>
      <c r="E47" s="36" t="str">
        <f t="shared" si="3"/>
        <v>Еще фото</v>
      </c>
      <c r="F47" s="13"/>
      <c r="G47" s="23" t="s">
        <v>57</v>
      </c>
      <c r="H47" s="23" t="s">
        <v>27</v>
      </c>
      <c r="I47" s="23" t="s">
        <v>28</v>
      </c>
      <c r="J47" s="14" t="s">
        <v>29</v>
      </c>
      <c r="K47" s="15" t="s">
        <v>58</v>
      </c>
      <c r="L47" s="54"/>
      <c r="M47" s="14"/>
      <c r="N47" s="14" t="s">
        <v>70</v>
      </c>
      <c r="O47" s="14"/>
      <c r="P47" s="15" t="s">
        <v>61</v>
      </c>
      <c r="Q47" s="16">
        <v>19999</v>
      </c>
      <c r="R47" s="17">
        <v>49</v>
      </c>
      <c r="S47" s="18">
        <v>11729.413499999999</v>
      </c>
      <c r="T47" s="19" t="s">
        <v>34</v>
      </c>
      <c r="U47" s="24" t="s">
        <v>63</v>
      </c>
      <c r="V47" s="21">
        <v>42</v>
      </c>
      <c r="W47" s="21">
        <v>5</v>
      </c>
      <c r="X47" s="22"/>
    </row>
    <row r="48" spans="1:24" s="1" customFormat="1" ht="11" customHeight="1" x14ac:dyDescent="0.3">
      <c r="A48" s="23" t="s">
        <v>23</v>
      </c>
      <c r="B48" s="23" t="s">
        <v>68</v>
      </c>
      <c r="C48" s="12" t="s">
        <v>69</v>
      </c>
      <c r="D48" s="51"/>
      <c r="E48" s="36" t="str">
        <f t="shared" si="3"/>
        <v>Еще фото</v>
      </c>
      <c r="F48" s="13"/>
      <c r="G48" s="23" t="s">
        <v>57</v>
      </c>
      <c r="H48" s="23" t="s">
        <v>27</v>
      </c>
      <c r="I48" s="23" t="s">
        <v>28</v>
      </c>
      <c r="J48" s="14" t="s">
        <v>29</v>
      </c>
      <c r="K48" s="15" t="s">
        <v>58</v>
      </c>
      <c r="L48" s="54"/>
      <c r="M48" s="14"/>
      <c r="N48" s="14" t="s">
        <v>70</v>
      </c>
      <c r="O48" s="14"/>
      <c r="P48" s="15" t="s">
        <v>61</v>
      </c>
      <c r="Q48" s="16">
        <v>19999</v>
      </c>
      <c r="R48" s="17">
        <v>49</v>
      </c>
      <c r="S48" s="18">
        <v>11729.413499999999</v>
      </c>
      <c r="T48" s="19" t="s">
        <v>34</v>
      </c>
      <c r="U48" s="24" t="s">
        <v>64</v>
      </c>
      <c r="V48" s="25">
        <v>42.5</v>
      </c>
      <c r="W48" s="21">
        <v>2</v>
      </c>
      <c r="X48" s="22"/>
    </row>
    <row r="49" spans="1:24" s="1" customFormat="1" ht="11" customHeight="1" x14ac:dyDescent="0.3">
      <c r="A49" s="14" t="s">
        <v>23</v>
      </c>
      <c r="B49" s="14" t="s">
        <v>68</v>
      </c>
      <c r="C49" s="12" t="s">
        <v>69</v>
      </c>
      <c r="D49" s="51"/>
      <c r="E49" s="36" t="str">
        <f t="shared" si="3"/>
        <v>Еще фото</v>
      </c>
      <c r="F49" s="28"/>
      <c r="G49" s="14" t="s">
        <v>57</v>
      </c>
      <c r="H49" s="14" t="s">
        <v>27</v>
      </c>
      <c r="I49" s="14" t="s">
        <v>28</v>
      </c>
      <c r="J49" s="14" t="s">
        <v>29</v>
      </c>
      <c r="K49" s="14" t="s">
        <v>58</v>
      </c>
      <c r="L49" s="54"/>
      <c r="M49" s="14"/>
      <c r="N49" s="14" t="s">
        <v>70</v>
      </c>
      <c r="O49" s="14"/>
      <c r="P49" s="14" t="s">
        <v>61</v>
      </c>
      <c r="Q49" s="29">
        <v>19999</v>
      </c>
      <c r="R49" s="30">
        <v>49</v>
      </c>
      <c r="S49" s="31">
        <v>11729.413499999999</v>
      </c>
      <c r="T49" s="19" t="s">
        <v>34</v>
      </c>
      <c r="U49" s="24" t="s">
        <v>65</v>
      </c>
      <c r="V49" s="25">
        <v>43.5</v>
      </c>
      <c r="W49" s="21">
        <v>2</v>
      </c>
      <c r="X49" s="22"/>
    </row>
    <row r="50" spans="1:24" s="1" customFormat="1" ht="11" customHeight="1" x14ac:dyDescent="0.3">
      <c r="A50" s="14" t="s">
        <v>23</v>
      </c>
      <c r="B50" s="14" t="s">
        <v>68</v>
      </c>
      <c r="C50" s="12" t="s">
        <v>69</v>
      </c>
      <c r="D50" s="52"/>
      <c r="E50" s="36" t="str">
        <f t="shared" si="3"/>
        <v>Еще фото</v>
      </c>
      <c r="F50" s="28"/>
      <c r="G50" s="14" t="s">
        <v>57</v>
      </c>
      <c r="H50" s="14" t="s">
        <v>27</v>
      </c>
      <c r="I50" s="14" t="s">
        <v>28</v>
      </c>
      <c r="J50" s="14" t="s">
        <v>29</v>
      </c>
      <c r="K50" s="14" t="s">
        <v>58</v>
      </c>
      <c r="L50" s="55"/>
      <c r="M50" s="14"/>
      <c r="N50" s="14" t="s">
        <v>70</v>
      </c>
      <c r="O50" s="14"/>
      <c r="P50" s="14" t="s">
        <v>61</v>
      </c>
      <c r="Q50" s="29">
        <v>19999</v>
      </c>
      <c r="R50" s="30">
        <v>49</v>
      </c>
      <c r="S50" s="31">
        <v>11729.413499999999</v>
      </c>
      <c r="T50" s="19" t="s">
        <v>34</v>
      </c>
      <c r="U50" s="24" t="s">
        <v>66</v>
      </c>
      <c r="V50" s="21">
        <v>44</v>
      </c>
      <c r="W50" s="21">
        <v>1</v>
      </c>
      <c r="X50" s="22"/>
    </row>
    <row r="51" spans="1:24" s="1" customFormat="1" ht="21" customHeight="1" x14ac:dyDescent="0.3">
      <c r="A51" s="11" t="s">
        <v>23</v>
      </c>
      <c r="B51" s="11" t="s">
        <v>71</v>
      </c>
      <c r="C51" s="26" t="s">
        <v>72</v>
      </c>
      <c r="D51" s="50"/>
      <c r="E51" s="36" t="str">
        <f>HYPERLINK("https://www.google.ru/search?q=VN000CQFSTN&amp;newwindow=1&amp;tbm=isch","Еще фото")</f>
        <v>Еще фото</v>
      </c>
      <c r="F51" s="13"/>
      <c r="G51" s="11" t="s">
        <v>57</v>
      </c>
      <c r="H51" s="11" t="s">
        <v>27</v>
      </c>
      <c r="I51" s="14" t="s">
        <v>28</v>
      </c>
      <c r="J51" s="14" t="s">
        <v>29</v>
      </c>
      <c r="K51" s="15" t="s">
        <v>58</v>
      </c>
      <c r="L51" s="53" t="s">
        <v>59</v>
      </c>
      <c r="M51" s="14"/>
      <c r="N51" s="14" t="s">
        <v>73</v>
      </c>
      <c r="O51" s="14"/>
      <c r="P51" s="15" t="s">
        <v>61</v>
      </c>
      <c r="Q51" s="16">
        <v>19999</v>
      </c>
      <c r="R51" s="17">
        <v>49</v>
      </c>
      <c r="S51" s="18">
        <v>11729.413499999999</v>
      </c>
      <c r="T51" s="19" t="s">
        <v>34</v>
      </c>
      <c r="U51" s="24" t="s">
        <v>42</v>
      </c>
      <c r="V51" s="21">
        <v>41</v>
      </c>
      <c r="W51" s="21">
        <v>8</v>
      </c>
      <c r="X51" s="22"/>
    </row>
    <row r="52" spans="1:24" s="1" customFormat="1" ht="21" customHeight="1" x14ac:dyDescent="0.3">
      <c r="A52" s="23" t="s">
        <v>23</v>
      </c>
      <c r="B52" s="23" t="s">
        <v>71</v>
      </c>
      <c r="C52" s="27" t="s">
        <v>72</v>
      </c>
      <c r="D52" s="51"/>
      <c r="E52" s="36" t="str">
        <f>HYPERLINK("https://www.google.ru/search?q=VN000CQFSTN&amp;newwindow=1&amp;tbm=isch","Еще фото")</f>
        <v>Еще фото</v>
      </c>
      <c r="F52" s="13"/>
      <c r="G52" s="23" t="s">
        <v>57</v>
      </c>
      <c r="H52" s="23" t="s">
        <v>27</v>
      </c>
      <c r="I52" s="23" t="s">
        <v>28</v>
      </c>
      <c r="J52" s="14" t="s">
        <v>29</v>
      </c>
      <c r="K52" s="15" t="s">
        <v>58</v>
      </c>
      <c r="L52" s="54"/>
      <c r="M52" s="14"/>
      <c r="N52" s="14" t="s">
        <v>73</v>
      </c>
      <c r="O52" s="14"/>
      <c r="P52" s="15" t="s">
        <v>61</v>
      </c>
      <c r="Q52" s="16">
        <v>19999</v>
      </c>
      <c r="R52" s="17">
        <v>49</v>
      </c>
      <c r="S52" s="18">
        <v>11729.413499999999</v>
      </c>
      <c r="T52" s="19" t="s">
        <v>34</v>
      </c>
      <c r="U52" s="24" t="s">
        <v>63</v>
      </c>
      <c r="V52" s="21">
        <v>42</v>
      </c>
      <c r="W52" s="21">
        <v>8</v>
      </c>
      <c r="X52" s="22"/>
    </row>
    <row r="53" spans="1:24" s="1" customFormat="1" ht="21" customHeight="1" x14ac:dyDescent="0.3">
      <c r="A53" s="23" t="s">
        <v>23</v>
      </c>
      <c r="B53" s="23" t="s">
        <v>71</v>
      </c>
      <c r="C53" s="27" t="s">
        <v>72</v>
      </c>
      <c r="D53" s="51"/>
      <c r="E53" s="36" t="str">
        <f>HYPERLINK("https://www.google.ru/search?q=VN000CQFSTN&amp;newwindow=1&amp;tbm=isch","Еще фото")</f>
        <v>Еще фото</v>
      </c>
      <c r="F53" s="13"/>
      <c r="G53" s="23" t="s">
        <v>57</v>
      </c>
      <c r="H53" s="23" t="s">
        <v>27</v>
      </c>
      <c r="I53" s="23" t="s">
        <v>28</v>
      </c>
      <c r="J53" s="14" t="s">
        <v>29</v>
      </c>
      <c r="K53" s="15" t="s">
        <v>58</v>
      </c>
      <c r="L53" s="54"/>
      <c r="M53" s="14"/>
      <c r="N53" s="14" t="s">
        <v>73</v>
      </c>
      <c r="O53" s="14"/>
      <c r="P53" s="15" t="s">
        <v>61</v>
      </c>
      <c r="Q53" s="16">
        <v>19999</v>
      </c>
      <c r="R53" s="17">
        <v>49</v>
      </c>
      <c r="S53" s="18">
        <v>11729.413499999999</v>
      </c>
      <c r="T53" s="19" t="s">
        <v>34</v>
      </c>
      <c r="U53" s="24" t="s">
        <v>64</v>
      </c>
      <c r="V53" s="25">
        <v>42.5</v>
      </c>
      <c r="W53" s="21">
        <v>3</v>
      </c>
      <c r="X53" s="22"/>
    </row>
    <row r="54" spans="1:24" s="1" customFormat="1" ht="21" customHeight="1" x14ac:dyDescent="0.3">
      <c r="A54" s="23" t="s">
        <v>23</v>
      </c>
      <c r="B54" s="23" t="s">
        <v>71</v>
      </c>
      <c r="C54" s="27" t="s">
        <v>72</v>
      </c>
      <c r="D54" s="51"/>
      <c r="E54" s="36" t="str">
        <f>HYPERLINK("https://www.google.ru/search?q=VN000CQFSTN&amp;newwindow=1&amp;tbm=isch","Еще фото")</f>
        <v>Еще фото</v>
      </c>
      <c r="F54" s="13"/>
      <c r="G54" s="23" t="s">
        <v>57</v>
      </c>
      <c r="H54" s="23" t="s">
        <v>27</v>
      </c>
      <c r="I54" s="23" t="s">
        <v>28</v>
      </c>
      <c r="J54" s="14" t="s">
        <v>29</v>
      </c>
      <c r="K54" s="15" t="s">
        <v>58</v>
      </c>
      <c r="L54" s="54"/>
      <c r="M54" s="14"/>
      <c r="N54" s="14" t="s">
        <v>73</v>
      </c>
      <c r="O54" s="14"/>
      <c r="P54" s="15" t="s">
        <v>61</v>
      </c>
      <c r="Q54" s="16">
        <v>19999</v>
      </c>
      <c r="R54" s="17">
        <v>49</v>
      </c>
      <c r="S54" s="18">
        <v>11729.413499999999</v>
      </c>
      <c r="T54" s="19" t="s">
        <v>34</v>
      </c>
      <c r="U54" s="24" t="s">
        <v>65</v>
      </c>
      <c r="V54" s="25">
        <v>43.5</v>
      </c>
      <c r="W54" s="21">
        <v>5</v>
      </c>
      <c r="X54" s="22"/>
    </row>
    <row r="55" spans="1:24" s="1" customFormat="1" ht="32" customHeight="1" x14ac:dyDescent="0.3">
      <c r="A55" s="23" t="s">
        <v>23</v>
      </c>
      <c r="B55" s="23" t="s">
        <v>71</v>
      </c>
      <c r="C55" s="27" t="s">
        <v>72</v>
      </c>
      <c r="D55" s="52"/>
      <c r="E55" s="36" t="str">
        <f>HYPERLINK("https://www.google.ru/search?q=VN000CQFSTN&amp;newwindow=1&amp;tbm=isch","Еще фото")</f>
        <v>Еще фото</v>
      </c>
      <c r="F55" s="13"/>
      <c r="G55" s="23" t="s">
        <v>57</v>
      </c>
      <c r="H55" s="23" t="s">
        <v>27</v>
      </c>
      <c r="I55" s="23" t="s">
        <v>28</v>
      </c>
      <c r="J55" s="14" t="s">
        <v>29</v>
      </c>
      <c r="K55" s="15" t="s">
        <v>58</v>
      </c>
      <c r="L55" s="55"/>
      <c r="M55" s="14"/>
      <c r="N55" s="14" t="s">
        <v>73</v>
      </c>
      <c r="O55" s="14"/>
      <c r="P55" s="15" t="s">
        <v>61</v>
      </c>
      <c r="Q55" s="16">
        <v>19999</v>
      </c>
      <c r="R55" s="17">
        <v>49</v>
      </c>
      <c r="S55" s="18">
        <v>11729.413499999999</v>
      </c>
      <c r="T55" s="19" t="s">
        <v>34</v>
      </c>
      <c r="U55" s="24" t="s">
        <v>66</v>
      </c>
      <c r="V55" s="21">
        <v>44</v>
      </c>
      <c r="W55" s="21">
        <v>3</v>
      </c>
      <c r="X55" s="22"/>
    </row>
    <row r="56" spans="1:24" s="1" customFormat="1" ht="17" customHeight="1" x14ac:dyDescent="0.3">
      <c r="A56" s="11" t="s">
        <v>23</v>
      </c>
      <c r="B56" s="11" t="s">
        <v>74</v>
      </c>
      <c r="C56" s="12" t="s">
        <v>75</v>
      </c>
      <c r="D56" s="50"/>
      <c r="E56" s="36" t="str">
        <f t="shared" ref="E56:E61" si="4">HYPERLINK("https://www.google.ru/search?q=VN000CQQCHZ&amp;newwindow=1&amp;tbm=isch","Еще фото")</f>
        <v>Еще фото</v>
      </c>
      <c r="F56" s="13"/>
      <c r="G56" s="11" t="s">
        <v>49</v>
      </c>
      <c r="H56" s="11" t="s">
        <v>27</v>
      </c>
      <c r="I56" s="14" t="s">
        <v>28</v>
      </c>
      <c r="J56" s="14" t="s">
        <v>29</v>
      </c>
      <c r="K56" s="15" t="s">
        <v>58</v>
      </c>
      <c r="L56" s="53" t="s">
        <v>76</v>
      </c>
      <c r="M56" s="14"/>
      <c r="N56" s="14" t="s">
        <v>77</v>
      </c>
      <c r="O56" s="14"/>
      <c r="P56" s="15" t="s">
        <v>78</v>
      </c>
      <c r="Q56" s="16">
        <v>15999</v>
      </c>
      <c r="R56" s="17">
        <v>49</v>
      </c>
      <c r="S56" s="18">
        <v>9383.4134999999987</v>
      </c>
      <c r="T56" s="19" t="s">
        <v>34</v>
      </c>
      <c r="U56" s="24" t="s">
        <v>62</v>
      </c>
      <c r="V56" s="21">
        <v>38</v>
      </c>
      <c r="W56" s="21">
        <v>2</v>
      </c>
      <c r="X56" s="22"/>
    </row>
    <row r="57" spans="1:24" s="1" customFormat="1" ht="17" customHeight="1" x14ac:dyDescent="0.3">
      <c r="A57" s="23" t="s">
        <v>23</v>
      </c>
      <c r="B57" s="23" t="s">
        <v>74</v>
      </c>
      <c r="C57" s="12" t="s">
        <v>75</v>
      </c>
      <c r="D57" s="51"/>
      <c r="E57" s="36" t="str">
        <f t="shared" si="4"/>
        <v>Еще фото</v>
      </c>
      <c r="F57" s="13"/>
      <c r="G57" s="23" t="s">
        <v>49</v>
      </c>
      <c r="H57" s="23" t="s">
        <v>27</v>
      </c>
      <c r="I57" s="23" t="s">
        <v>28</v>
      </c>
      <c r="J57" s="14" t="s">
        <v>29</v>
      </c>
      <c r="K57" s="15" t="s">
        <v>58</v>
      </c>
      <c r="L57" s="54"/>
      <c r="M57" s="14"/>
      <c r="N57" s="14" t="s">
        <v>77</v>
      </c>
      <c r="O57" s="14"/>
      <c r="P57" s="15" t="s">
        <v>78</v>
      </c>
      <c r="Q57" s="16">
        <v>15999</v>
      </c>
      <c r="R57" s="17">
        <v>49</v>
      </c>
      <c r="S57" s="18">
        <v>9383.4134999999987</v>
      </c>
      <c r="T57" s="19" t="s">
        <v>34</v>
      </c>
      <c r="U57" s="24" t="s">
        <v>54</v>
      </c>
      <c r="V57" s="21">
        <v>40</v>
      </c>
      <c r="W57" s="21">
        <v>1</v>
      </c>
      <c r="X57" s="22"/>
    </row>
    <row r="58" spans="1:24" s="1" customFormat="1" ht="17" customHeight="1" x14ac:dyDescent="0.3">
      <c r="A58" s="23" t="s">
        <v>23</v>
      </c>
      <c r="B58" s="23" t="s">
        <v>74</v>
      </c>
      <c r="C58" s="12" t="s">
        <v>75</v>
      </c>
      <c r="D58" s="51"/>
      <c r="E58" s="36" t="str">
        <f t="shared" si="4"/>
        <v>Еще фото</v>
      </c>
      <c r="F58" s="13"/>
      <c r="G58" s="23" t="s">
        <v>49</v>
      </c>
      <c r="H58" s="23" t="s">
        <v>27</v>
      </c>
      <c r="I58" s="23" t="s">
        <v>28</v>
      </c>
      <c r="J58" s="14" t="s">
        <v>29</v>
      </c>
      <c r="K58" s="15" t="s">
        <v>58</v>
      </c>
      <c r="L58" s="54"/>
      <c r="M58" s="14"/>
      <c r="N58" s="14" t="s">
        <v>77</v>
      </c>
      <c r="O58" s="14"/>
      <c r="P58" s="15" t="s">
        <v>78</v>
      </c>
      <c r="Q58" s="16">
        <v>15999</v>
      </c>
      <c r="R58" s="17">
        <v>49</v>
      </c>
      <c r="S58" s="18">
        <v>9383.4134999999987</v>
      </c>
      <c r="T58" s="19" t="s">
        <v>34</v>
      </c>
      <c r="U58" s="24" t="s">
        <v>42</v>
      </c>
      <c r="V58" s="21">
        <v>41</v>
      </c>
      <c r="W58" s="21">
        <v>3</v>
      </c>
      <c r="X58" s="22"/>
    </row>
    <row r="59" spans="1:24" s="1" customFormat="1" ht="17" customHeight="1" x14ac:dyDescent="0.3">
      <c r="A59" s="23" t="s">
        <v>23</v>
      </c>
      <c r="B59" s="23" t="s">
        <v>74</v>
      </c>
      <c r="C59" s="12" t="s">
        <v>75</v>
      </c>
      <c r="D59" s="51"/>
      <c r="E59" s="36" t="str">
        <f t="shared" si="4"/>
        <v>Еще фото</v>
      </c>
      <c r="F59" s="13"/>
      <c r="G59" s="23" t="s">
        <v>49</v>
      </c>
      <c r="H59" s="23" t="s">
        <v>27</v>
      </c>
      <c r="I59" s="23" t="s">
        <v>28</v>
      </c>
      <c r="J59" s="14" t="s">
        <v>29</v>
      </c>
      <c r="K59" s="15" t="s">
        <v>58</v>
      </c>
      <c r="L59" s="54"/>
      <c r="M59" s="14"/>
      <c r="N59" s="14" t="s">
        <v>77</v>
      </c>
      <c r="O59" s="14"/>
      <c r="P59" s="15" t="s">
        <v>78</v>
      </c>
      <c r="Q59" s="16">
        <v>15999</v>
      </c>
      <c r="R59" s="17">
        <v>49</v>
      </c>
      <c r="S59" s="18">
        <v>9383.4134999999987</v>
      </c>
      <c r="T59" s="19" t="s">
        <v>34</v>
      </c>
      <c r="U59" s="24" t="s">
        <v>63</v>
      </c>
      <c r="V59" s="21">
        <v>42</v>
      </c>
      <c r="W59" s="21">
        <v>2</v>
      </c>
      <c r="X59" s="22"/>
    </row>
    <row r="60" spans="1:24" s="1" customFormat="1" ht="17" customHeight="1" x14ac:dyDescent="0.3">
      <c r="A60" s="23" t="s">
        <v>23</v>
      </c>
      <c r="B60" s="23" t="s">
        <v>74</v>
      </c>
      <c r="C60" s="12" t="s">
        <v>75</v>
      </c>
      <c r="D60" s="51"/>
      <c r="E60" s="36" t="str">
        <f t="shared" si="4"/>
        <v>Еще фото</v>
      </c>
      <c r="F60" s="13"/>
      <c r="G60" s="23" t="s">
        <v>49</v>
      </c>
      <c r="H60" s="23" t="s">
        <v>27</v>
      </c>
      <c r="I60" s="23" t="s">
        <v>28</v>
      </c>
      <c r="J60" s="14" t="s">
        <v>29</v>
      </c>
      <c r="K60" s="15" t="s">
        <v>58</v>
      </c>
      <c r="L60" s="54"/>
      <c r="M60" s="14"/>
      <c r="N60" s="14" t="s">
        <v>77</v>
      </c>
      <c r="O60" s="14"/>
      <c r="P60" s="15" t="s">
        <v>78</v>
      </c>
      <c r="Q60" s="16">
        <v>15999</v>
      </c>
      <c r="R60" s="17">
        <v>49</v>
      </c>
      <c r="S60" s="18">
        <v>9383.4134999999987</v>
      </c>
      <c r="T60" s="19" t="s">
        <v>34</v>
      </c>
      <c r="U60" s="24" t="s">
        <v>65</v>
      </c>
      <c r="V60" s="25">
        <v>43.5</v>
      </c>
      <c r="W60" s="21">
        <v>3</v>
      </c>
      <c r="X60" s="22"/>
    </row>
    <row r="61" spans="1:24" s="1" customFormat="1" ht="22.05" customHeight="1" x14ac:dyDescent="0.3">
      <c r="A61" s="23" t="s">
        <v>23</v>
      </c>
      <c r="B61" s="23" t="s">
        <v>74</v>
      </c>
      <c r="C61" s="12" t="s">
        <v>75</v>
      </c>
      <c r="D61" s="52"/>
      <c r="E61" s="36" t="str">
        <f t="shared" si="4"/>
        <v>Еще фото</v>
      </c>
      <c r="F61" s="13"/>
      <c r="G61" s="23" t="s">
        <v>49</v>
      </c>
      <c r="H61" s="23" t="s">
        <v>27</v>
      </c>
      <c r="I61" s="23" t="s">
        <v>28</v>
      </c>
      <c r="J61" s="14" t="s">
        <v>29</v>
      </c>
      <c r="K61" s="15" t="s">
        <v>58</v>
      </c>
      <c r="L61" s="55"/>
      <c r="M61" s="14"/>
      <c r="N61" s="14" t="s">
        <v>77</v>
      </c>
      <c r="O61" s="14"/>
      <c r="P61" s="15" t="s">
        <v>78</v>
      </c>
      <c r="Q61" s="16">
        <v>15999</v>
      </c>
      <c r="R61" s="17">
        <v>49</v>
      </c>
      <c r="S61" s="18">
        <v>9383.4134999999987</v>
      </c>
      <c r="T61" s="19" t="s">
        <v>34</v>
      </c>
      <c r="U61" s="24" t="s">
        <v>66</v>
      </c>
      <c r="V61" s="21">
        <v>44</v>
      </c>
      <c r="W61" s="21">
        <v>2</v>
      </c>
      <c r="X61" s="22"/>
    </row>
    <row r="62" spans="1:24" s="1" customFormat="1" ht="13.05" customHeight="1" x14ac:dyDescent="0.3">
      <c r="A62" s="11" t="s">
        <v>23</v>
      </c>
      <c r="B62" s="11" t="s">
        <v>79</v>
      </c>
      <c r="C62" s="12" t="s">
        <v>80</v>
      </c>
      <c r="D62" s="50"/>
      <c r="E62" s="36" t="str">
        <f t="shared" ref="E62:E69" si="5">HYPERLINK("https://www.google.ru/search?q=VN000CVVBA2&amp;newwindow=1&amp;tbm=isch","Еще фото")</f>
        <v>Еще фото</v>
      </c>
      <c r="F62" s="13"/>
      <c r="G62" s="11" t="s">
        <v>57</v>
      </c>
      <c r="H62" s="11" t="s">
        <v>27</v>
      </c>
      <c r="I62" s="14" t="s">
        <v>28</v>
      </c>
      <c r="J62" s="14" t="s">
        <v>29</v>
      </c>
      <c r="K62" s="15" t="s">
        <v>58</v>
      </c>
      <c r="L62" s="53" t="s">
        <v>81</v>
      </c>
      <c r="M62" s="14"/>
      <c r="N62" s="14" t="s">
        <v>82</v>
      </c>
      <c r="O62" s="14"/>
      <c r="P62" s="15" t="s">
        <v>83</v>
      </c>
      <c r="Q62" s="16">
        <v>20899</v>
      </c>
      <c r="R62" s="17">
        <v>49</v>
      </c>
      <c r="S62" s="18">
        <v>12257.263499999999</v>
      </c>
      <c r="T62" s="19" t="s">
        <v>34</v>
      </c>
      <c r="U62" s="20" t="s">
        <v>39</v>
      </c>
      <c r="V62" s="25">
        <v>36.5</v>
      </c>
      <c r="W62" s="21">
        <v>1</v>
      </c>
      <c r="X62" s="22"/>
    </row>
    <row r="63" spans="1:24" s="1" customFormat="1" ht="13.05" customHeight="1" x14ac:dyDescent="0.3">
      <c r="A63" s="23" t="s">
        <v>23</v>
      </c>
      <c r="B63" s="23" t="s">
        <v>79</v>
      </c>
      <c r="C63" s="12" t="s">
        <v>80</v>
      </c>
      <c r="D63" s="51"/>
      <c r="E63" s="36" t="str">
        <f t="shared" si="5"/>
        <v>Еще фото</v>
      </c>
      <c r="F63" s="13"/>
      <c r="G63" s="23" t="s">
        <v>57</v>
      </c>
      <c r="H63" s="23" t="s">
        <v>27</v>
      </c>
      <c r="I63" s="23" t="s">
        <v>28</v>
      </c>
      <c r="J63" s="14" t="s">
        <v>29</v>
      </c>
      <c r="K63" s="15" t="s">
        <v>58</v>
      </c>
      <c r="L63" s="54"/>
      <c r="M63" s="14"/>
      <c r="N63" s="14" t="s">
        <v>82</v>
      </c>
      <c r="O63" s="14"/>
      <c r="P63" s="15" t="s">
        <v>83</v>
      </c>
      <c r="Q63" s="16">
        <v>20899</v>
      </c>
      <c r="R63" s="17">
        <v>49</v>
      </c>
      <c r="S63" s="18">
        <v>12257.263499999999</v>
      </c>
      <c r="T63" s="19" t="s">
        <v>34</v>
      </c>
      <c r="U63" s="24" t="s">
        <v>52</v>
      </c>
      <c r="V63" s="25">
        <v>37.5</v>
      </c>
      <c r="W63" s="21">
        <v>2</v>
      </c>
      <c r="X63" s="22"/>
    </row>
    <row r="64" spans="1:24" s="1" customFormat="1" ht="13.05" customHeight="1" x14ac:dyDescent="0.3">
      <c r="A64" s="23" t="s">
        <v>23</v>
      </c>
      <c r="B64" s="23" t="s">
        <v>79</v>
      </c>
      <c r="C64" s="12" t="s">
        <v>80</v>
      </c>
      <c r="D64" s="51"/>
      <c r="E64" s="36" t="str">
        <f t="shared" si="5"/>
        <v>Еще фото</v>
      </c>
      <c r="F64" s="13"/>
      <c r="G64" s="23" t="s">
        <v>57</v>
      </c>
      <c r="H64" s="23" t="s">
        <v>27</v>
      </c>
      <c r="I64" s="23" t="s">
        <v>28</v>
      </c>
      <c r="J64" s="14" t="s">
        <v>29</v>
      </c>
      <c r="K64" s="15" t="s">
        <v>58</v>
      </c>
      <c r="L64" s="54"/>
      <c r="M64" s="14"/>
      <c r="N64" s="14" t="s">
        <v>82</v>
      </c>
      <c r="O64" s="14"/>
      <c r="P64" s="15" t="s">
        <v>83</v>
      </c>
      <c r="Q64" s="16">
        <v>20899</v>
      </c>
      <c r="R64" s="17">
        <v>49</v>
      </c>
      <c r="S64" s="18">
        <v>12257.263499999999</v>
      </c>
      <c r="T64" s="19" t="s">
        <v>34</v>
      </c>
      <c r="U64" s="24" t="s">
        <v>53</v>
      </c>
      <c r="V64" s="25">
        <v>38.5</v>
      </c>
      <c r="W64" s="21">
        <v>4</v>
      </c>
      <c r="X64" s="22"/>
    </row>
    <row r="65" spans="1:24" s="1" customFormat="1" ht="13.05" customHeight="1" x14ac:dyDescent="0.3">
      <c r="A65" s="23" t="s">
        <v>23</v>
      </c>
      <c r="B65" s="23" t="s">
        <v>79</v>
      </c>
      <c r="C65" s="12" t="s">
        <v>80</v>
      </c>
      <c r="D65" s="51"/>
      <c r="E65" s="36" t="str">
        <f t="shared" si="5"/>
        <v>Еще фото</v>
      </c>
      <c r="F65" s="13"/>
      <c r="G65" s="23" t="s">
        <v>57</v>
      </c>
      <c r="H65" s="23" t="s">
        <v>27</v>
      </c>
      <c r="I65" s="23" t="s">
        <v>28</v>
      </c>
      <c r="J65" s="14" t="s">
        <v>29</v>
      </c>
      <c r="K65" s="15" t="s">
        <v>58</v>
      </c>
      <c r="L65" s="54"/>
      <c r="M65" s="14"/>
      <c r="N65" s="14" t="s">
        <v>82</v>
      </c>
      <c r="O65" s="14"/>
      <c r="P65" s="15" t="s">
        <v>83</v>
      </c>
      <c r="Q65" s="16">
        <v>20899</v>
      </c>
      <c r="R65" s="17">
        <v>49</v>
      </c>
      <c r="S65" s="18">
        <v>12257.263499999999</v>
      </c>
      <c r="T65" s="19" t="s">
        <v>34</v>
      </c>
      <c r="U65" s="24" t="s">
        <v>40</v>
      </c>
      <c r="V65" s="25">
        <v>39.5</v>
      </c>
      <c r="W65" s="21">
        <v>4</v>
      </c>
      <c r="X65" s="22"/>
    </row>
    <row r="66" spans="1:24" s="1" customFormat="1" ht="13.05" customHeight="1" x14ac:dyDescent="0.3">
      <c r="A66" s="23" t="s">
        <v>23</v>
      </c>
      <c r="B66" s="23" t="s">
        <v>79</v>
      </c>
      <c r="C66" s="12" t="s">
        <v>80</v>
      </c>
      <c r="D66" s="51"/>
      <c r="E66" s="36" t="str">
        <f t="shared" si="5"/>
        <v>Еще фото</v>
      </c>
      <c r="F66" s="13"/>
      <c r="G66" s="23" t="s">
        <v>57</v>
      </c>
      <c r="H66" s="23" t="s">
        <v>27</v>
      </c>
      <c r="I66" s="23" t="s">
        <v>28</v>
      </c>
      <c r="J66" s="14" t="s">
        <v>29</v>
      </c>
      <c r="K66" s="15" t="s">
        <v>58</v>
      </c>
      <c r="L66" s="54"/>
      <c r="M66" s="14"/>
      <c r="N66" s="14" t="s">
        <v>82</v>
      </c>
      <c r="O66" s="14"/>
      <c r="P66" s="15" t="s">
        <v>83</v>
      </c>
      <c r="Q66" s="16">
        <v>20899</v>
      </c>
      <c r="R66" s="17">
        <v>49</v>
      </c>
      <c r="S66" s="18">
        <v>12257.263499999999</v>
      </c>
      <c r="T66" s="19" t="s">
        <v>34</v>
      </c>
      <c r="U66" s="24" t="s">
        <v>54</v>
      </c>
      <c r="V66" s="21">
        <v>40</v>
      </c>
      <c r="W66" s="21">
        <v>1</v>
      </c>
      <c r="X66" s="22"/>
    </row>
    <row r="67" spans="1:24" s="1" customFormat="1" ht="13.05" customHeight="1" x14ac:dyDescent="0.3">
      <c r="A67" s="23" t="s">
        <v>23</v>
      </c>
      <c r="B67" s="23" t="s">
        <v>79</v>
      </c>
      <c r="C67" s="12" t="s">
        <v>80</v>
      </c>
      <c r="D67" s="51"/>
      <c r="E67" s="36" t="str">
        <f t="shared" si="5"/>
        <v>Еще фото</v>
      </c>
      <c r="F67" s="13"/>
      <c r="G67" s="23" t="s">
        <v>57</v>
      </c>
      <c r="H67" s="23" t="s">
        <v>27</v>
      </c>
      <c r="I67" s="23" t="s">
        <v>28</v>
      </c>
      <c r="J67" s="14" t="s">
        <v>29</v>
      </c>
      <c r="K67" s="15" t="s">
        <v>58</v>
      </c>
      <c r="L67" s="54"/>
      <c r="M67" s="14"/>
      <c r="N67" s="14" t="s">
        <v>82</v>
      </c>
      <c r="O67" s="14"/>
      <c r="P67" s="15" t="s">
        <v>83</v>
      </c>
      <c r="Q67" s="16">
        <v>20899</v>
      </c>
      <c r="R67" s="17">
        <v>49</v>
      </c>
      <c r="S67" s="18">
        <v>12257.263499999999</v>
      </c>
      <c r="T67" s="19" t="s">
        <v>34</v>
      </c>
      <c r="U67" s="24" t="s">
        <v>41</v>
      </c>
      <c r="V67" s="25">
        <v>40.5</v>
      </c>
      <c r="W67" s="21">
        <v>9</v>
      </c>
      <c r="X67" s="22"/>
    </row>
    <row r="68" spans="1:24" s="1" customFormat="1" ht="13.05" customHeight="1" x14ac:dyDescent="0.3">
      <c r="A68" s="23" t="s">
        <v>23</v>
      </c>
      <c r="B68" s="23" t="s">
        <v>79</v>
      </c>
      <c r="C68" s="12" t="s">
        <v>80</v>
      </c>
      <c r="D68" s="51"/>
      <c r="E68" s="36" t="str">
        <f t="shared" si="5"/>
        <v>Еще фото</v>
      </c>
      <c r="F68" s="13"/>
      <c r="G68" s="23" t="s">
        <v>57</v>
      </c>
      <c r="H68" s="23" t="s">
        <v>27</v>
      </c>
      <c r="I68" s="23" t="s">
        <v>28</v>
      </c>
      <c r="J68" s="14" t="s">
        <v>29</v>
      </c>
      <c r="K68" s="15" t="s">
        <v>58</v>
      </c>
      <c r="L68" s="54"/>
      <c r="M68" s="14"/>
      <c r="N68" s="14" t="s">
        <v>82</v>
      </c>
      <c r="O68" s="14"/>
      <c r="P68" s="15" t="s">
        <v>83</v>
      </c>
      <c r="Q68" s="16">
        <v>20899</v>
      </c>
      <c r="R68" s="17">
        <v>49</v>
      </c>
      <c r="S68" s="18">
        <v>12257.263499999999</v>
      </c>
      <c r="T68" s="19" t="s">
        <v>34</v>
      </c>
      <c r="U68" s="24" t="s">
        <v>42</v>
      </c>
      <c r="V68" s="21">
        <v>41</v>
      </c>
      <c r="W68" s="21">
        <v>8</v>
      </c>
      <c r="X68" s="22"/>
    </row>
    <row r="69" spans="1:24" s="1" customFormat="1" ht="18" customHeight="1" x14ac:dyDescent="0.3">
      <c r="A69" s="23" t="s">
        <v>23</v>
      </c>
      <c r="B69" s="23" t="s">
        <v>79</v>
      </c>
      <c r="C69" s="12" t="s">
        <v>80</v>
      </c>
      <c r="D69" s="52"/>
      <c r="E69" s="36" t="str">
        <f t="shared" si="5"/>
        <v>Еще фото</v>
      </c>
      <c r="F69" s="13"/>
      <c r="G69" s="23" t="s">
        <v>57</v>
      </c>
      <c r="H69" s="23" t="s">
        <v>27</v>
      </c>
      <c r="I69" s="23" t="s">
        <v>28</v>
      </c>
      <c r="J69" s="14" t="s">
        <v>29</v>
      </c>
      <c r="K69" s="15" t="s">
        <v>58</v>
      </c>
      <c r="L69" s="55"/>
      <c r="M69" s="14"/>
      <c r="N69" s="14" t="s">
        <v>82</v>
      </c>
      <c r="O69" s="14"/>
      <c r="P69" s="15" t="s">
        <v>83</v>
      </c>
      <c r="Q69" s="16">
        <v>20899</v>
      </c>
      <c r="R69" s="17">
        <v>49</v>
      </c>
      <c r="S69" s="18">
        <v>12257.263499999999</v>
      </c>
      <c r="T69" s="19" t="s">
        <v>34</v>
      </c>
      <c r="U69" s="24" t="s">
        <v>64</v>
      </c>
      <c r="V69" s="25">
        <v>42.5</v>
      </c>
      <c r="W69" s="21">
        <v>4</v>
      </c>
      <c r="X69" s="22"/>
    </row>
    <row r="70" spans="1:24" s="1" customFormat="1" ht="17" customHeight="1" x14ac:dyDescent="0.3">
      <c r="A70" s="11" t="s">
        <v>23</v>
      </c>
      <c r="B70" s="11" t="s">
        <v>84</v>
      </c>
      <c r="C70" s="12" t="s">
        <v>85</v>
      </c>
      <c r="D70" s="50"/>
      <c r="E70" s="36" t="str">
        <f t="shared" ref="E70:E75" si="6">HYPERLINK("https://www.google.ru/search?q=VN000EB4TAN&amp;newwindow=1&amp;tbm=isch","Еще фото")</f>
        <v>Еще фото</v>
      </c>
      <c r="F70" s="13"/>
      <c r="G70" s="11" t="s">
        <v>26</v>
      </c>
      <c r="H70" s="11" t="s">
        <v>27</v>
      </c>
      <c r="I70" s="14" t="s">
        <v>28</v>
      </c>
      <c r="J70" s="14" t="s">
        <v>29</v>
      </c>
      <c r="K70" s="15" t="s">
        <v>58</v>
      </c>
      <c r="L70" s="53" t="s">
        <v>86</v>
      </c>
      <c r="M70" s="14"/>
      <c r="N70" s="14" t="s">
        <v>87</v>
      </c>
      <c r="O70" s="14"/>
      <c r="P70" s="15" t="s">
        <v>78</v>
      </c>
      <c r="Q70" s="16">
        <v>16999</v>
      </c>
      <c r="R70" s="17">
        <v>49</v>
      </c>
      <c r="S70" s="18">
        <v>9969.9134999999987</v>
      </c>
      <c r="T70" s="19" t="s">
        <v>34</v>
      </c>
      <c r="U70" s="24" t="s">
        <v>40</v>
      </c>
      <c r="V70" s="25">
        <v>39.5</v>
      </c>
      <c r="W70" s="21">
        <v>1</v>
      </c>
      <c r="X70" s="22"/>
    </row>
    <row r="71" spans="1:24" s="1" customFormat="1" ht="17" customHeight="1" x14ac:dyDescent="0.3">
      <c r="A71" s="23" t="s">
        <v>23</v>
      </c>
      <c r="B71" s="23" t="s">
        <v>84</v>
      </c>
      <c r="C71" s="12" t="s">
        <v>85</v>
      </c>
      <c r="D71" s="51"/>
      <c r="E71" s="36" t="str">
        <f t="shared" si="6"/>
        <v>Еще фото</v>
      </c>
      <c r="F71" s="13"/>
      <c r="G71" s="23" t="s">
        <v>26</v>
      </c>
      <c r="H71" s="23" t="s">
        <v>27</v>
      </c>
      <c r="I71" s="23" t="s">
        <v>28</v>
      </c>
      <c r="J71" s="14" t="s">
        <v>29</v>
      </c>
      <c r="K71" s="15" t="s">
        <v>58</v>
      </c>
      <c r="L71" s="54"/>
      <c r="M71" s="14"/>
      <c r="N71" s="14" t="s">
        <v>87</v>
      </c>
      <c r="O71" s="14"/>
      <c r="P71" s="15" t="s">
        <v>78</v>
      </c>
      <c r="Q71" s="16">
        <v>16999</v>
      </c>
      <c r="R71" s="17">
        <v>49</v>
      </c>
      <c r="S71" s="18">
        <v>9969.9134999999987</v>
      </c>
      <c r="T71" s="19" t="s">
        <v>34</v>
      </c>
      <c r="U71" s="24" t="s">
        <v>41</v>
      </c>
      <c r="V71" s="25">
        <v>40.5</v>
      </c>
      <c r="W71" s="21">
        <v>1</v>
      </c>
      <c r="X71" s="22"/>
    </row>
    <row r="72" spans="1:24" s="1" customFormat="1" ht="17" customHeight="1" x14ac:dyDescent="0.3">
      <c r="A72" s="23" t="s">
        <v>23</v>
      </c>
      <c r="B72" s="23" t="s">
        <v>84</v>
      </c>
      <c r="C72" s="12" t="s">
        <v>85</v>
      </c>
      <c r="D72" s="51"/>
      <c r="E72" s="36" t="str">
        <f t="shared" si="6"/>
        <v>Еще фото</v>
      </c>
      <c r="F72" s="13"/>
      <c r="G72" s="23" t="s">
        <v>26</v>
      </c>
      <c r="H72" s="23" t="s">
        <v>27</v>
      </c>
      <c r="I72" s="23" t="s">
        <v>28</v>
      </c>
      <c r="J72" s="14" t="s">
        <v>29</v>
      </c>
      <c r="K72" s="15" t="s">
        <v>58</v>
      </c>
      <c r="L72" s="54"/>
      <c r="M72" s="14"/>
      <c r="N72" s="14" t="s">
        <v>87</v>
      </c>
      <c r="O72" s="14"/>
      <c r="P72" s="15" t="s">
        <v>78</v>
      </c>
      <c r="Q72" s="16">
        <v>16999</v>
      </c>
      <c r="R72" s="17">
        <v>49</v>
      </c>
      <c r="S72" s="18">
        <v>9969.9134999999987</v>
      </c>
      <c r="T72" s="19" t="s">
        <v>34</v>
      </c>
      <c r="U72" s="24" t="s">
        <v>42</v>
      </c>
      <c r="V72" s="21">
        <v>41</v>
      </c>
      <c r="W72" s="21">
        <v>3</v>
      </c>
      <c r="X72" s="22"/>
    </row>
    <row r="73" spans="1:24" s="1" customFormat="1" ht="17" customHeight="1" x14ac:dyDescent="0.3">
      <c r="A73" s="23" t="s">
        <v>23</v>
      </c>
      <c r="B73" s="23" t="s">
        <v>84</v>
      </c>
      <c r="C73" s="12" t="s">
        <v>85</v>
      </c>
      <c r="D73" s="51"/>
      <c r="E73" s="36" t="str">
        <f t="shared" si="6"/>
        <v>Еще фото</v>
      </c>
      <c r="F73" s="13"/>
      <c r="G73" s="23" t="s">
        <v>26</v>
      </c>
      <c r="H73" s="23" t="s">
        <v>27</v>
      </c>
      <c r="I73" s="23" t="s">
        <v>28</v>
      </c>
      <c r="J73" s="14" t="s">
        <v>29</v>
      </c>
      <c r="K73" s="15" t="s">
        <v>58</v>
      </c>
      <c r="L73" s="54"/>
      <c r="M73" s="14"/>
      <c r="N73" s="14" t="s">
        <v>87</v>
      </c>
      <c r="O73" s="14"/>
      <c r="P73" s="15" t="s">
        <v>78</v>
      </c>
      <c r="Q73" s="16">
        <v>16999</v>
      </c>
      <c r="R73" s="17">
        <v>49</v>
      </c>
      <c r="S73" s="18">
        <v>9969.9134999999987</v>
      </c>
      <c r="T73" s="19" t="s">
        <v>34</v>
      </c>
      <c r="U73" s="24" t="s">
        <v>65</v>
      </c>
      <c r="V73" s="25">
        <v>43.5</v>
      </c>
      <c r="W73" s="21">
        <v>1</v>
      </c>
      <c r="X73" s="22"/>
    </row>
    <row r="74" spans="1:24" s="1" customFormat="1" ht="17" customHeight="1" x14ac:dyDescent="0.3">
      <c r="A74" s="23" t="s">
        <v>23</v>
      </c>
      <c r="B74" s="23" t="s">
        <v>84</v>
      </c>
      <c r="C74" s="12" t="s">
        <v>85</v>
      </c>
      <c r="D74" s="51"/>
      <c r="E74" s="36" t="str">
        <f t="shared" si="6"/>
        <v>Еще фото</v>
      </c>
      <c r="F74" s="13"/>
      <c r="G74" s="23" t="s">
        <v>26</v>
      </c>
      <c r="H74" s="23" t="s">
        <v>27</v>
      </c>
      <c r="I74" s="23" t="s">
        <v>28</v>
      </c>
      <c r="J74" s="14" t="s">
        <v>29</v>
      </c>
      <c r="K74" s="15" t="s">
        <v>58</v>
      </c>
      <c r="L74" s="54"/>
      <c r="M74" s="14"/>
      <c r="N74" s="14" t="s">
        <v>87</v>
      </c>
      <c r="O74" s="14"/>
      <c r="P74" s="15" t="s">
        <v>78</v>
      </c>
      <c r="Q74" s="16">
        <v>16999</v>
      </c>
      <c r="R74" s="17">
        <v>49</v>
      </c>
      <c r="S74" s="18">
        <v>9969.9134999999987</v>
      </c>
      <c r="T74" s="19" t="s">
        <v>34</v>
      </c>
      <c r="U74" s="24" t="s">
        <v>66</v>
      </c>
      <c r="V74" s="21">
        <v>44</v>
      </c>
      <c r="W74" s="21">
        <v>3</v>
      </c>
      <c r="X74" s="22"/>
    </row>
    <row r="75" spans="1:24" s="1" customFormat="1" ht="22.05" customHeight="1" x14ac:dyDescent="0.3">
      <c r="A75" s="23" t="s">
        <v>23</v>
      </c>
      <c r="B75" s="23" t="s">
        <v>84</v>
      </c>
      <c r="C75" s="12" t="s">
        <v>85</v>
      </c>
      <c r="D75" s="52"/>
      <c r="E75" s="36" t="str">
        <f t="shared" si="6"/>
        <v>Еще фото</v>
      </c>
      <c r="F75" s="13"/>
      <c r="G75" s="23" t="s">
        <v>26</v>
      </c>
      <c r="H75" s="23" t="s">
        <v>27</v>
      </c>
      <c r="I75" s="23" t="s">
        <v>28</v>
      </c>
      <c r="J75" s="14" t="s">
        <v>29</v>
      </c>
      <c r="K75" s="15" t="s">
        <v>58</v>
      </c>
      <c r="L75" s="55"/>
      <c r="M75" s="14"/>
      <c r="N75" s="14" t="s">
        <v>87</v>
      </c>
      <c r="O75" s="14"/>
      <c r="P75" s="15" t="s">
        <v>78</v>
      </c>
      <c r="Q75" s="16">
        <v>16999</v>
      </c>
      <c r="R75" s="17">
        <v>49</v>
      </c>
      <c r="S75" s="18">
        <v>9969.9134999999987</v>
      </c>
      <c r="T75" s="19" t="s">
        <v>34</v>
      </c>
      <c r="U75" s="24" t="s">
        <v>67</v>
      </c>
      <c r="V75" s="25">
        <v>44.5</v>
      </c>
      <c r="W75" s="21">
        <v>1</v>
      </c>
      <c r="X75" s="22"/>
    </row>
    <row r="76" spans="1:24" s="1" customFormat="1" ht="14" customHeight="1" x14ac:dyDescent="0.3">
      <c r="A76" s="11" t="s">
        <v>23</v>
      </c>
      <c r="B76" s="11" t="s">
        <v>88</v>
      </c>
      <c r="C76" s="12" t="s">
        <v>89</v>
      </c>
      <c r="D76" s="50"/>
      <c r="E76" s="36" t="str">
        <f t="shared" ref="E76:E82" si="7">HYPERLINK("https://www.google.ru/search?q=VN0A5EE7B7H&amp;newwindow=1&amp;tbm=isch","Еще фото")</f>
        <v>Еще фото</v>
      </c>
      <c r="F76" s="13"/>
      <c r="G76" s="11" t="s">
        <v>26</v>
      </c>
      <c r="H76" s="11" t="s">
        <v>27</v>
      </c>
      <c r="I76" s="14" t="s">
        <v>28</v>
      </c>
      <c r="J76" s="14" t="s">
        <v>29</v>
      </c>
      <c r="K76" s="15" t="s">
        <v>58</v>
      </c>
      <c r="L76" s="53" t="s">
        <v>90</v>
      </c>
      <c r="M76" s="14"/>
      <c r="N76" s="14" t="s">
        <v>46</v>
      </c>
      <c r="O76" s="14"/>
      <c r="P76" s="15" t="s">
        <v>78</v>
      </c>
      <c r="Q76" s="16">
        <v>19999</v>
      </c>
      <c r="R76" s="17">
        <v>49</v>
      </c>
      <c r="S76" s="18">
        <v>11729.413499999999</v>
      </c>
      <c r="T76" s="19" t="s">
        <v>34</v>
      </c>
      <c r="U76" s="24" t="s">
        <v>52</v>
      </c>
      <c r="V76" s="25">
        <v>37.5</v>
      </c>
      <c r="W76" s="21">
        <v>4</v>
      </c>
      <c r="X76" s="22"/>
    </row>
    <row r="77" spans="1:24" s="1" customFormat="1" ht="14" customHeight="1" x14ac:dyDescent="0.3">
      <c r="A77" s="23" t="s">
        <v>23</v>
      </c>
      <c r="B77" s="23" t="s">
        <v>88</v>
      </c>
      <c r="C77" s="12" t="s">
        <v>89</v>
      </c>
      <c r="D77" s="51"/>
      <c r="E77" s="36" t="str">
        <f t="shared" si="7"/>
        <v>Еще фото</v>
      </c>
      <c r="F77" s="13"/>
      <c r="G77" s="23" t="s">
        <v>26</v>
      </c>
      <c r="H77" s="23" t="s">
        <v>27</v>
      </c>
      <c r="I77" s="23" t="s">
        <v>28</v>
      </c>
      <c r="J77" s="14" t="s">
        <v>29</v>
      </c>
      <c r="K77" s="15" t="s">
        <v>58</v>
      </c>
      <c r="L77" s="54"/>
      <c r="M77" s="14"/>
      <c r="N77" s="14" t="s">
        <v>46</v>
      </c>
      <c r="O77" s="14"/>
      <c r="P77" s="15" t="s">
        <v>78</v>
      </c>
      <c r="Q77" s="16">
        <v>19999</v>
      </c>
      <c r="R77" s="17">
        <v>49</v>
      </c>
      <c r="S77" s="18">
        <v>11729.413499999999</v>
      </c>
      <c r="T77" s="19" t="s">
        <v>34</v>
      </c>
      <c r="U77" s="24" t="s">
        <v>62</v>
      </c>
      <c r="V77" s="21">
        <v>38</v>
      </c>
      <c r="W77" s="21">
        <v>6</v>
      </c>
      <c r="X77" s="22"/>
    </row>
    <row r="78" spans="1:24" s="1" customFormat="1" ht="14" customHeight="1" x14ac:dyDescent="0.3">
      <c r="A78" s="23" t="s">
        <v>23</v>
      </c>
      <c r="B78" s="23" t="s">
        <v>88</v>
      </c>
      <c r="C78" s="12" t="s">
        <v>89</v>
      </c>
      <c r="D78" s="51"/>
      <c r="E78" s="36" t="str">
        <f t="shared" si="7"/>
        <v>Еще фото</v>
      </c>
      <c r="F78" s="13"/>
      <c r="G78" s="23" t="s">
        <v>26</v>
      </c>
      <c r="H78" s="23" t="s">
        <v>27</v>
      </c>
      <c r="I78" s="23" t="s">
        <v>28</v>
      </c>
      <c r="J78" s="14" t="s">
        <v>29</v>
      </c>
      <c r="K78" s="15" t="s">
        <v>58</v>
      </c>
      <c r="L78" s="54"/>
      <c r="M78" s="14"/>
      <c r="N78" s="14" t="s">
        <v>46</v>
      </c>
      <c r="O78" s="14"/>
      <c r="P78" s="15" t="s">
        <v>78</v>
      </c>
      <c r="Q78" s="16">
        <v>19999</v>
      </c>
      <c r="R78" s="17">
        <v>49</v>
      </c>
      <c r="S78" s="18">
        <v>11729.413499999999</v>
      </c>
      <c r="T78" s="19" t="s">
        <v>34</v>
      </c>
      <c r="U78" s="24" t="s">
        <v>53</v>
      </c>
      <c r="V78" s="25">
        <v>38.5</v>
      </c>
      <c r="W78" s="21">
        <v>6</v>
      </c>
      <c r="X78" s="22"/>
    </row>
    <row r="79" spans="1:24" s="1" customFormat="1" ht="14" customHeight="1" x14ac:dyDescent="0.3">
      <c r="A79" s="23" t="s">
        <v>23</v>
      </c>
      <c r="B79" s="23" t="s">
        <v>88</v>
      </c>
      <c r="C79" s="12" t="s">
        <v>89</v>
      </c>
      <c r="D79" s="51"/>
      <c r="E79" s="36" t="str">
        <f t="shared" si="7"/>
        <v>Еще фото</v>
      </c>
      <c r="F79" s="13"/>
      <c r="G79" s="23" t="s">
        <v>26</v>
      </c>
      <c r="H79" s="23" t="s">
        <v>27</v>
      </c>
      <c r="I79" s="23" t="s">
        <v>28</v>
      </c>
      <c r="J79" s="14" t="s">
        <v>29</v>
      </c>
      <c r="K79" s="15" t="s">
        <v>58</v>
      </c>
      <c r="L79" s="54"/>
      <c r="M79" s="14"/>
      <c r="N79" s="14" t="s">
        <v>46</v>
      </c>
      <c r="O79" s="14"/>
      <c r="P79" s="15" t="s">
        <v>78</v>
      </c>
      <c r="Q79" s="16">
        <v>19999</v>
      </c>
      <c r="R79" s="17">
        <v>49</v>
      </c>
      <c r="S79" s="18">
        <v>11729.413499999999</v>
      </c>
      <c r="T79" s="19" t="s">
        <v>34</v>
      </c>
      <c r="U79" s="24" t="s">
        <v>54</v>
      </c>
      <c r="V79" s="21">
        <v>40</v>
      </c>
      <c r="W79" s="21">
        <v>2</v>
      </c>
      <c r="X79" s="22"/>
    </row>
    <row r="80" spans="1:24" s="1" customFormat="1" ht="14" customHeight="1" x14ac:dyDescent="0.3">
      <c r="A80" s="23" t="s">
        <v>23</v>
      </c>
      <c r="B80" s="23" t="s">
        <v>88</v>
      </c>
      <c r="C80" s="12" t="s">
        <v>89</v>
      </c>
      <c r="D80" s="51"/>
      <c r="E80" s="36" t="str">
        <f t="shared" si="7"/>
        <v>Еще фото</v>
      </c>
      <c r="F80" s="13"/>
      <c r="G80" s="23" t="s">
        <v>26</v>
      </c>
      <c r="H80" s="23" t="s">
        <v>27</v>
      </c>
      <c r="I80" s="23" t="s">
        <v>28</v>
      </c>
      <c r="J80" s="14" t="s">
        <v>29</v>
      </c>
      <c r="K80" s="15" t="s">
        <v>58</v>
      </c>
      <c r="L80" s="54"/>
      <c r="M80" s="14"/>
      <c r="N80" s="14" t="s">
        <v>46</v>
      </c>
      <c r="O80" s="14"/>
      <c r="P80" s="15" t="s">
        <v>78</v>
      </c>
      <c r="Q80" s="16">
        <v>19999</v>
      </c>
      <c r="R80" s="17">
        <v>49</v>
      </c>
      <c r="S80" s="18">
        <v>11729.413499999999</v>
      </c>
      <c r="T80" s="19" t="s">
        <v>34</v>
      </c>
      <c r="U80" s="24" t="s">
        <v>64</v>
      </c>
      <c r="V80" s="25">
        <v>42.5</v>
      </c>
      <c r="W80" s="21">
        <v>2</v>
      </c>
      <c r="X80" s="22"/>
    </row>
    <row r="81" spans="1:24" s="1" customFormat="1" ht="14" customHeight="1" x14ac:dyDescent="0.3">
      <c r="A81" s="23" t="s">
        <v>23</v>
      </c>
      <c r="B81" s="23" t="s">
        <v>88</v>
      </c>
      <c r="C81" s="12" t="s">
        <v>89</v>
      </c>
      <c r="D81" s="51"/>
      <c r="E81" s="36" t="str">
        <f t="shared" si="7"/>
        <v>Еще фото</v>
      </c>
      <c r="F81" s="13"/>
      <c r="G81" s="23" t="s">
        <v>26</v>
      </c>
      <c r="H81" s="23" t="s">
        <v>27</v>
      </c>
      <c r="I81" s="23" t="s">
        <v>28</v>
      </c>
      <c r="J81" s="14" t="s">
        <v>29</v>
      </c>
      <c r="K81" s="15" t="s">
        <v>58</v>
      </c>
      <c r="L81" s="54"/>
      <c r="M81" s="14"/>
      <c r="N81" s="14" t="s">
        <v>46</v>
      </c>
      <c r="O81" s="14"/>
      <c r="P81" s="15" t="s">
        <v>78</v>
      </c>
      <c r="Q81" s="16">
        <v>19999</v>
      </c>
      <c r="R81" s="17">
        <v>49</v>
      </c>
      <c r="S81" s="18">
        <v>11729.413499999999</v>
      </c>
      <c r="T81" s="19" t="s">
        <v>34</v>
      </c>
      <c r="U81" s="24" t="s">
        <v>65</v>
      </c>
      <c r="V81" s="25">
        <v>43.5</v>
      </c>
      <c r="W81" s="21">
        <v>1</v>
      </c>
      <c r="X81" s="22"/>
    </row>
    <row r="82" spans="1:24" s="1" customFormat="1" ht="17" customHeight="1" x14ac:dyDescent="0.3">
      <c r="A82" s="23" t="s">
        <v>23</v>
      </c>
      <c r="B82" s="23" t="s">
        <v>88</v>
      </c>
      <c r="C82" s="12" t="s">
        <v>89</v>
      </c>
      <c r="D82" s="52"/>
      <c r="E82" s="36" t="str">
        <f t="shared" si="7"/>
        <v>Еще фото</v>
      </c>
      <c r="F82" s="13"/>
      <c r="G82" s="23" t="s">
        <v>26</v>
      </c>
      <c r="H82" s="23" t="s">
        <v>27</v>
      </c>
      <c r="I82" s="23" t="s">
        <v>28</v>
      </c>
      <c r="J82" s="14" t="s">
        <v>29</v>
      </c>
      <c r="K82" s="15" t="s">
        <v>58</v>
      </c>
      <c r="L82" s="55"/>
      <c r="M82" s="14"/>
      <c r="N82" s="14" t="s">
        <v>46</v>
      </c>
      <c r="O82" s="14"/>
      <c r="P82" s="15" t="s">
        <v>78</v>
      </c>
      <c r="Q82" s="16">
        <v>19999</v>
      </c>
      <c r="R82" s="17">
        <v>49</v>
      </c>
      <c r="S82" s="18">
        <v>11729.413499999999</v>
      </c>
      <c r="T82" s="19" t="s">
        <v>34</v>
      </c>
      <c r="U82" s="24" t="s">
        <v>67</v>
      </c>
      <c r="V82" s="25">
        <v>44.5</v>
      </c>
      <c r="W82" s="21">
        <v>1</v>
      </c>
      <c r="X82" s="22"/>
    </row>
    <row r="83" spans="1:24" s="1" customFormat="1" ht="52.05" customHeight="1" x14ac:dyDescent="0.3">
      <c r="A83" s="11" t="s">
        <v>23</v>
      </c>
      <c r="B83" s="11" t="s">
        <v>91</v>
      </c>
      <c r="C83" s="12" t="s">
        <v>92</v>
      </c>
      <c r="D83" s="56"/>
      <c r="E83" s="36" t="str">
        <f>HYPERLINK("https://www.google.ru/search?q=VN000D22DE2&amp;newwindow=1&amp;tbm=isch","Еще фото")</f>
        <v>Еще фото</v>
      </c>
      <c r="F83" s="13"/>
      <c r="G83" s="11" t="s">
        <v>49</v>
      </c>
      <c r="H83" s="11" t="s">
        <v>27</v>
      </c>
      <c r="I83" s="14" t="s">
        <v>28</v>
      </c>
      <c r="J83" s="14" t="s">
        <v>29</v>
      </c>
      <c r="K83" s="15" t="s">
        <v>58</v>
      </c>
      <c r="L83" s="53" t="s">
        <v>93</v>
      </c>
      <c r="M83" s="14"/>
      <c r="N83" s="14" t="s">
        <v>46</v>
      </c>
      <c r="O83" s="14"/>
      <c r="P83" s="15" t="s">
        <v>94</v>
      </c>
      <c r="Q83" s="16">
        <v>14599</v>
      </c>
      <c r="R83" s="17">
        <v>46.57</v>
      </c>
      <c r="S83" s="18">
        <v>8969.9884999999995</v>
      </c>
      <c r="T83" s="19" t="s">
        <v>34</v>
      </c>
      <c r="U83" s="24" t="s">
        <v>40</v>
      </c>
      <c r="V83" s="25">
        <v>39.5</v>
      </c>
      <c r="W83" s="21">
        <v>2</v>
      </c>
      <c r="X83" s="22"/>
    </row>
    <row r="84" spans="1:24" s="1" customFormat="1" ht="61.05" customHeight="1" x14ac:dyDescent="0.3">
      <c r="A84" s="23" t="s">
        <v>23</v>
      </c>
      <c r="B84" s="23" t="s">
        <v>91</v>
      </c>
      <c r="C84" s="12" t="s">
        <v>92</v>
      </c>
      <c r="D84" s="57"/>
      <c r="E84" s="36" t="str">
        <f>HYPERLINK("https://www.google.ru/search?q=VN000D22DE2&amp;newwindow=1&amp;tbm=isch","Еще фото")</f>
        <v>Еще фото</v>
      </c>
      <c r="F84" s="13"/>
      <c r="G84" s="23" t="s">
        <v>49</v>
      </c>
      <c r="H84" s="23" t="s">
        <v>27</v>
      </c>
      <c r="I84" s="23" t="s">
        <v>28</v>
      </c>
      <c r="J84" s="14" t="s">
        <v>29</v>
      </c>
      <c r="K84" s="15" t="s">
        <v>58</v>
      </c>
      <c r="L84" s="55"/>
      <c r="M84" s="14"/>
      <c r="N84" s="14" t="s">
        <v>46</v>
      </c>
      <c r="O84" s="14"/>
      <c r="P84" s="15" t="s">
        <v>94</v>
      </c>
      <c r="Q84" s="16">
        <v>14599</v>
      </c>
      <c r="R84" s="17">
        <v>46.57</v>
      </c>
      <c r="S84" s="18">
        <v>8969.9884999999995</v>
      </c>
      <c r="T84" s="19" t="s">
        <v>34</v>
      </c>
      <c r="U84" s="24" t="s">
        <v>54</v>
      </c>
      <c r="V84" s="21">
        <v>40</v>
      </c>
      <c r="W84" s="21">
        <v>1</v>
      </c>
      <c r="X84" s="22"/>
    </row>
    <row r="85" spans="1:24" s="1" customFormat="1" ht="108" customHeight="1" x14ac:dyDescent="0.3">
      <c r="A85" s="11" t="s">
        <v>23</v>
      </c>
      <c r="B85" s="11" t="s">
        <v>95</v>
      </c>
      <c r="C85" s="12" t="s">
        <v>96</v>
      </c>
      <c r="D85" s="32"/>
      <c r="E85" s="36" t="str">
        <f>HYPERLINK("https://www.google.ru/search?q=V00D6SBA2&amp;newwindow=1&amp;tbm=isch","Еще фото")</f>
        <v>Еще фото</v>
      </c>
      <c r="F85" s="13"/>
      <c r="G85" s="11" t="s">
        <v>49</v>
      </c>
      <c r="H85" s="11" t="s">
        <v>27</v>
      </c>
      <c r="I85" s="14" t="s">
        <v>28</v>
      </c>
      <c r="J85" s="14" t="s">
        <v>29</v>
      </c>
      <c r="K85" s="15" t="s">
        <v>58</v>
      </c>
      <c r="L85" s="14" t="s">
        <v>97</v>
      </c>
      <c r="M85" s="14"/>
      <c r="N85" s="14" t="s">
        <v>82</v>
      </c>
      <c r="O85" s="14"/>
      <c r="P85" s="15" t="s">
        <v>98</v>
      </c>
      <c r="Q85" s="16">
        <v>15499</v>
      </c>
      <c r="R85" s="17">
        <v>46.45</v>
      </c>
      <c r="S85" s="18">
        <v>9544.9884999999995</v>
      </c>
      <c r="T85" s="19" t="s">
        <v>34</v>
      </c>
      <c r="U85" s="24" t="s">
        <v>66</v>
      </c>
      <c r="V85" s="21">
        <v>44</v>
      </c>
      <c r="W85" s="21">
        <v>1</v>
      </c>
      <c r="X85" s="22"/>
    </row>
    <row r="86" spans="1:24" s="1" customFormat="1" ht="108" customHeight="1" x14ac:dyDescent="0.3">
      <c r="A86" s="11" t="s">
        <v>23</v>
      </c>
      <c r="B86" s="11" t="s">
        <v>99</v>
      </c>
      <c r="C86" s="12" t="s">
        <v>100</v>
      </c>
      <c r="D86" s="32"/>
      <c r="E86" s="36" t="str">
        <f>HYPERLINK("https://www.google.ru/search?q=V00D3R203&amp;newwindow=1&amp;tbm=isch","Еще фото")</f>
        <v>Еще фото</v>
      </c>
      <c r="F86" s="13"/>
      <c r="G86" s="11" t="s">
        <v>49</v>
      </c>
      <c r="H86" s="11" t="s">
        <v>27</v>
      </c>
      <c r="I86" s="14" t="s">
        <v>28</v>
      </c>
      <c r="J86" s="14" t="s">
        <v>29</v>
      </c>
      <c r="K86" s="15" t="s">
        <v>58</v>
      </c>
      <c r="L86" s="14" t="s">
        <v>101</v>
      </c>
      <c r="M86" s="14"/>
      <c r="N86" s="14" t="s">
        <v>102</v>
      </c>
      <c r="O86" s="14"/>
      <c r="P86" s="15" t="s">
        <v>103</v>
      </c>
      <c r="Q86" s="16">
        <v>16599</v>
      </c>
      <c r="R86" s="17">
        <v>46.38</v>
      </c>
      <c r="S86" s="18">
        <v>10234.988499999999</v>
      </c>
      <c r="T86" s="19" t="s">
        <v>34</v>
      </c>
      <c r="U86" s="24" t="s">
        <v>62</v>
      </c>
      <c r="V86" s="21">
        <v>38</v>
      </c>
      <c r="W86" s="21">
        <v>2</v>
      </c>
      <c r="X86" s="22"/>
    </row>
    <row r="87" spans="1:24" s="1" customFormat="1" ht="108" customHeight="1" x14ac:dyDescent="0.3">
      <c r="A87" s="11" t="s">
        <v>23</v>
      </c>
      <c r="B87" s="11" t="s">
        <v>104</v>
      </c>
      <c r="C87" s="12" t="s">
        <v>105</v>
      </c>
      <c r="D87" s="32"/>
      <c r="E87" s="36" t="str">
        <f>HYPERLINK("https://www.google.ru/search?q=V00D819X1&amp;newwindow=1&amp;tbm=isch","Еще фото")</f>
        <v>Еще фото</v>
      </c>
      <c r="F87" s="13"/>
      <c r="G87" s="11" t="s">
        <v>57</v>
      </c>
      <c r="H87" s="11" t="s">
        <v>27</v>
      </c>
      <c r="I87" s="14" t="s">
        <v>28</v>
      </c>
      <c r="J87" s="14" t="s">
        <v>29</v>
      </c>
      <c r="K87" s="15" t="s">
        <v>58</v>
      </c>
      <c r="L87" s="14" t="s">
        <v>104</v>
      </c>
      <c r="M87" s="14"/>
      <c r="N87" s="14" t="s">
        <v>82</v>
      </c>
      <c r="O87" s="14"/>
      <c r="P87" s="15" t="s">
        <v>106</v>
      </c>
      <c r="Q87" s="16">
        <v>16599</v>
      </c>
      <c r="R87" s="17">
        <v>46.38</v>
      </c>
      <c r="S87" s="18">
        <v>10234.988499999999</v>
      </c>
      <c r="T87" s="19" t="s">
        <v>34</v>
      </c>
      <c r="U87" s="24" t="s">
        <v>39</v>
      </c>
      <c r="V87" s="25">
        <v>36.5</v>
      </c>
      <c r="W87" s="21">
        <v>1</v>
      </c>
      <c r="X87" s="22"/>
    </row>
    <row r="88" spans="1:24" s="1" customFormat="1" ht="108" customHeight="1" x14ac:dyDescent="0.3">
      <c r="A88" s="11" t="s">
        <v>23</v>
      </c>
      <c r="B88" s="11" t="s">
        <v>107</v>
      </c>
      <c r="C88" s="12" t="s">
        <v>108</v>
      </c>
      <c r="D88" s="32"/>
      <c r="E88" s="36" t="str">
        <f>HYPERLINK("https://www.google.ru/search?q=VN000BCERV2&amp;newwindow=1&amp;tbm=isch","Еще фото")</f>
        <v>Еще фото</v>
      </c>
      <c r="F88" s="13"/>
      <c r="G88" s="11" t="s">
        <v>57</v>
      </c>
      <c r="H88" s="11" t="s">
        <v>27</v>
      </c>
      <c r="I88" s="14" t="s">
        <v>28</v>
      </c>
      <c r="J88" s="14" t="s">
        <v>29</v>
      </c>
      <c r="K88" s="15" t="s">
        <v>58</v>
      </c>
      <c r="L88" s="14" t="s">
        <v>109</v>
      </c>
      <c r="M88" s="14"/>
      <c r="N88" s="14" t="s">
        <v>32</v>
      </c>
      <c r="O88" s="14"/>
      <c r="P88" s="15" t="s">
        <v>94</v>
      </c>
      <c r="Q88" s="16">
        <v>18999</v>
      </c>
      <c r="R88" s="17">
        <v>46.31</v>
      </c>
      <c r="S88" s="18">
        <v>11729.988499999999</v>
      </c>
      <c r="T88" s="19" t="s">
        <v>34</v>
      </c>
      <c r="U88" s="24" t="s">
        <v>42</v>
      </c>
      <c r="V88" s="21">
        <v>41</v>
      </c>
      <c r="W88" s="21">
        <v>1</v>
      </c>
      <c r="X88" s="22"/>
    </row>
    <row r="89" spans="1:24" s="1" customFormat="1" ht="108" customHeight="1" x14ac:dyDescent="0.3">
      <c r="A89" s="11" t="s">
        <v>23</v>
      </c>
      <c r="B89" s="11" t="s">
        <v>110</v>
      </c>
      <c r="C89" s="12" t="s">
        <v>111</v>
      </c>
      <c r="D89" s="32"/>
      <c r="E89" s="36" t="str">
        <f>HYPERLINK("https://www.google.ru/search?q=VN000EFGKAQ&amp;newwindow=1&amp;tbm=isch","Еще фото")</f>
        <v>Еще фото</v>
      </c>
      <c r="F89" s="13"/>
      <c r="G89" s="11" t="s">
        <v>57</v>
      </c>
      <c r="H89" s="11" t="s">
        <v>27</v>
      </c>
      <c r="I89" s="14" t="s">
        <v>28</v>
      </c>
      <c r="J89" s="14" t="s">
        <v>29</v>
      </c>
      <c r="K89" s="15" t="s">
        <v>58</v>
      </c>
      <c r="L89" s="14" t="s">
        <v>112</v>
      </c>
      <c r="M89" s="14"/>
      <c r="N89" s="14" t="s">
        <v>113</v>
      </c>
      <c r="O89" s="14"/>
      <c r="P89" s="15" t="s">
        <v>114</v>
      </c>
      <c r="Q89" s="16">
        <v>17999</v>
      </c>
      <c r="R89" s="17">
        <v>46.11</v>
      </c>
      <c r="S89" s="18">
        <v>11154.988499999999</v>
      </c>
      <c r="T89" s="19" t="s">
        <v>34</v>
      </c>
      <c r="U89" s="24" t="s">
        <v>40</v>
      </c>
      <c r="V89" s="25">
        <v>39.5</v>
      </c>
      <c r="W89" s="21">
        <v>2</v>
      </c>
      <c r="X89" s="22"/>
    </row>
    <row r="90" spans="1:24" s="1" customFormat="1" ht="108" customHeight="1" x14ac:dyDescent="0.3">
      <c r="A90" s="11" t="s">
        <v>23</v>
      </c>
      <c r="B90" s="11" t="s">
        <v>115</v>
      </c>
      <c r="C90" s="12" t="s">
        <v>116</v>
      </c>
      <c r="D90" s="32"/>
      <c r="E90" s="36" t="str">
        <f>HYPERLINK("https://www.google.ru/search?q=VN000CS0BRO&amp;newwindow=1&amp;tbm=isch","Еще фото")</f>
        <v>Еще фото</v>
      </c>
      <c r="F90" s="13"/>
      <c r="G90" s="11" t="s">
        <v>49</v>
      </c>
      <c r="H90" s="11" t="s">
        <v>27</v>
      </c>
      <c r="I90" s="14" t="s">
        <v>28</v>
      </c>
      <c r="J90" s="14" t="s">
        <v>29</v>
      </c>
      <c r="K90" s="15" t="s">
        <v>58</v>
      </c>
      <c r="L90" s="14" t="s">
        <v>117</v>
      </c>
      <c r="M90" s="14"/>
      <c r="N90" s="14" t="s">
        <v>77</v>
      </c>
      <c r="O90" s="14"/>
      <c r="P90" s="15" t="s">
        <v>94</v>
      </c>
      <c r="Q90" s="16">
        <v>13899</v>
      </c>
      <c r="R90" s="17">
        <v>46.04</v>
      </c>
      <c r="S90" s="18">
        <v>8624.9884999999995</v>
      </c>
      <c r="T90" s="19" t="s">
        <v>34</v>
      </c>
      <c r="U90" s="24" t="s">
        <v>65</v>
      </c>
      <c r="V90" s="25">
        <v>43.5</v>
      </c>
      <c r="W90" s="21">
        <v>1</v>
      </c>
      <c r="X90" s="22"/>
    </row>
    <row r="91" spans="1:24" s="1" customFormat="1" ht="52.05" customHeight="1" x14ac:dyDescent="0.3">
      <c r="A91" s="11" t="s">
        <v>23</v>
      </c>
      <c r="B91" s="11" t="s">
        <v>118</v>
      </c>
      <c r="C91" s="12" t="s">
        <v>119</v>
      </c>
      <c r="D91" s="56"/>
      <c r="E91" s="36" t="str">
        <f>HYPERLINK("https://www.google.ru/search?q=VN000D7ZY7U&amp;newwindow=1&amp;tbm=isch","Еще фото")</f>
        <v>Еще фото</v>
      </c>
      <c r="F91" s="13"/>
      <c r="G91" s="11" t="s">
        <v>49</v>
      </c>
      <c r="H91" s="11" t="s">
        <v>27</v>
      </c>
      <c r="I91" s="14" t="s">
        <v>28</v>
      </c>
      <c r="J91" s="14" t="s">
        <v>29</v>
      </c>
      <c r="K91" s="15" t="s">
        <v>58</v>
      </c>
      <c r="L91" s="53" t="s">
        <v>93</v>
      </c>
      <c r="M91" s="14"/>
      <c r="N91" s="14" t="s">
        <v>46</v>
      </c>
      <c r="O91" s="14"/>
      <c r="P91" s="15" t="s">
        <v>94</v>
      </c>
      <c r="Q91" s="16">
        <v>13899</v>
      </c>
      <c r="R91" s="17">
        <v>46.04</v>
      </c>
      <c r="S91" s="18">
        <v>8624.9884999999995</v>
      </c>
      <c r="T91" s="19" t="s">
        <v>34</v>
      </c>
      <c r="U91" s="24" t="s">
        <v>39</v>
      </c>
      <c r="V91" s="25">
        <v>36.5</v>
      </c>
      <c r="W91" s="21">
        <v>1</v>
      </c>
      <c r="X91" s="22"/>
    </row>
    <row r="92" spans="1:24" s="1" customFormat="1" ht="61.05" customHeight="1" x14ac:dyDescent="0.3">
      <c r="A92" s="23" t="s">
        <v>23</v>
      </c>
      <c r="B92" s="23" t="s">
        <v>118</v>
      </c>
      <c r="C92" s="12" t="s">
        <v>119</v>
      </c>
      <c r="D92" s="57"/>
      <c r="E92" s="36" t="str">
        <f>HYPERLINK("https://www.google.ru/search?q=VN000D7ZY7U&amp;newwindow=1&amp;tbm=isch","Еще фото")</f>
        <v>Еще фото</v>
      </c>
      <c r="F92" s="13"/>
      <c r="G92" s="23" t="s">
        <v>49</v>
      </c>
      <c r="H92" s="23" t="s">
        <v>27</v>
      </c>
      <c r="I92" s="23" t="s">
        <v>28</v>
      </c>
      <c r="J92" s="14" t="s">
        <v>29</v>
      </c>
      <c r="K92" s="15" t="s">
        <v>58</v>
      </c>
      <c r="L92" s="55"/>
      <c r="M92" s="14"/>
      <c r="N92" s="14" t="s">
        <v>46</v>
      </c>
      <c r="O92" s="14"/>
      <c r="P92" s="15" t="s">
        <v>94</v>
      </c>
      <c r="Q92" s="16">
        <v>13899</v>
      </c>
      <c r="R92" s="17">
        <v>46.04</v>
      </c>
      <c r="S92" s="18">
        <v>8624.9884999999995</v>
      </c>
      <c r="T92" s="19" t="s">
        <v>34</v>
      </c>
      <c r="U92" s="24" t="s">
        <v>41</v>
      </c>
      <c r="V92" s="25">
        <v>40.5</v>
      </c>
      <c r="W92" s="21">
        <v>1</v>
      </c>
      <c r="X92" s="22"/>
    </row>
    <row r="93" spans="1:24" s="1" customFormat="1" ht="21" customHeight="1" x14ac:dyDescent="0.3">
      <c r="A93" s="11" t="s">
        <v>23</v>
      </c>
      <c r="B93" s="11" t="s">
        <v>120</v>
      </c>
      <c r="C93" s="26" t="s">
        <v>121</v>
      </c>
      <c r="D93" s="50"/>
      <c r="E93" s="36" t="str">
        <f>HYPERLINK("https://www.google.ru/search?q=V00D3HNVY&amp;newwindow=1&amp;tbm=isch","Еще фото")</f>
        <v>Еще фото</v>
      </c>
      <c r="F93" s="13"/>
      <c r="G93" s="11" t="s">
        <v>49</v>
      </c>
      <c r="H93" s="11" t="s">
        <v>27</v>
      </c>
      <c r="I93" s="14" t="s">
        <v>28</v>
      </c>
      <c r="J93" s="14" t="s">
        <v>29</v>
      </c>
      <c r="K93" s="15" t="s">
        <v>30</v>
      </c>
      <c r="L93" s="53" t="s">
        <v>122</v>
      </c>
      <c r="M93" s="14"/>
      <c r="N93" s="14" t="s">
        <v>32</v>
      </c>
      <c r="O93" s="14"/>
      <c r="P93" s="15" t="s">
        <v>123</v>
      </c>
      <c r="Q93" s="16">
        <v>11999</v>
      </c>
      <c r="R93" s="17">
        <v>46</v>
      </c>
      <c r="S93" s="18">
        <v>7451.3789999999999</v>
      </c>
      <c r="T93" s="19" t="s">
        <v>34</v>
      </c>
      <c r="U93" s="24" t="s">
        <v>35</v>
      </c>
      <c r="V93" s="21">
        <v>34</v>
      </c>
      <c r="W93" s="21">
        <v>2</v>
      </c>
      <c r="X93" s="22"/>
    </row>
    <row r="94" spans="1:24" s="1" customFormat="1" ht="21" customHeight="1" x14ac:dyDescent="0.3">
      <c r="A94" s="23" t="s">
        <v>23</v>
      </c>
      <c r="B94" s="23" t="s">
        <v>120</v>
      </c>
      <c r="C94" s="27" t="s">
        <v>121</v>
      </c>
      <c r="D94" s="51"/>
      <c r="E94" s="36" t="str">
        <f>HYPERLINK("https://www.google.ru/search?q=V00D3HNVY&amp;newwindow=1&amp;tbm=isch","Еще фото")</f>
        <v>Еще фото</v>
      </c>
      <c r="F94" s="13"/>
      <c r="G94" s="23" t="s">
        <v>49</v>
      </c>
      <c r="H94" s="23" t="s">
        <v>27</v>
      </c>
      <c r="I94" s="23" t="s">
        <v>28</v>
      </c>
      <c r="J94" s="14" t="s">
        <v>29</v>
      </c>
      <c r="K94" s="15" t="s">
        <v>30</v>
      </c>
      <c r="L94" s="54"/>
      <c r="M94" s="14"/>
      <c r="N94" s="14" t="s">
        <v>32</v>
      </c>
      <c r="O94" s="14"/>
      <c r="P94" s="15" t="s">
        <v>123</v>
      </c>
      <c r="Q94" s="16">
        <v>11999</v>
      </c>
      <c r="R94" s="17">
        <v>46</v>
      </c>
      <c r="S94" s="18">
        <v>7451.3789999999999</v>
      </c>
      <c r="T94" s="19" t="s">
        <v>34</v>
      </c>
      <c r="U94" s="24" t="s">
        <v>36</v>
      </c>
      <c r="V94" s="25">
        <v>34.5</v>
      </c>
      <c r="W94" s="21">
        <v>9</v>
      </c>
      <c r="X94" s="22"/>
    </row>
    <row r="95" spans="1:24" s="1" customFormat="1" ht="21" customHeight="1" x14ac:dyDescent="0.3">
      <c r="A95" s="23" t="s">
        <v>23</v>
      </c>
      <c r="B95" s="23" t="s">
        <v>120</v>
      </c>
      <c r="C95" s="27" t="s">
        <v>121</v>
      </c>
      <c r="D95" s="51"/>
      <c r="E95" s="36" t="str">
        <f>HYPERLINK("https://www.google.ru/search?q=V00D3HNVY&amp;newwindow=1&amp;tbm=isch","Еще фото")</f>
        <v>Еще фото</v>
      </c>
      <c r="F95" s="13"/>
      <c r="G95" s="23" t="s">
        <v>49</v>
      </c>
      <c r="H95" s="23" t="s">
        <v>27</v>
      </c>
      <c r="I95" s="23" t="s">
        <v>28</v>
      </c>
      <c r="J95" s="14" t="s">
        <v>29</v>
      </c>
      <c r="K95" s="15" t="s">
        <v>30</v>
      </c>
      <c r="L95" s="54"/>
      <c r="M95" s="14"/>
      <c r="N95" s="14" t="s">
        <v>32</v>
      </c>
      <c r="O95" s="14"/>
      <c r="P95" s="15" t="s">
        <v>123</v>
      </c>
      <c r="Q95" s="16">
        <v>11999</v>
      </c>
      <c r="R95" s="17">
        <v>46</v>
      </c>
      <c r="S95" s="18">
        <v>7451.3789999999999</v>
      </c>
      <c r="T95" s="19" t="s">
        <v>34</v>
      </c>
      <c r="U95" s="24" t="s">
        <v>37</v>
      </c>
      <c r="V95" s="25">
        <v>35.5</v>
      </c>
      <c r="W95" s="21">
        <v>7</v>
      </c>
      <c r="X95" s="22"/>
    </row>
    <row r="96" spans="1:24" s="1" customFormat="1" ht="21" customHeight="1" x14ac:dyDescent="0.3">
      <c r="A96" s="23" t="s">
        <v>23</v>
      </c>
      <c r="B96" s="23" t="s">
        <v>120</v>
      </c>
      <c r="C96" s="27" t="s">
        <v>121</v>
      </c>
      <c r="D96" s="51"/>
      <c r="E96" s="36" t="str">
        <f>HYPERLINK("https://www.google.ru/search?q=V00D3HNVY&amp;newwindow=1&amp;tbm=isch","Еще фото")</f>
        <v>Еще фото</v>
      </c>
      <c r="F96" s="13"/>
      <c r="G96" s="23" t="s">
        <v>49</v>
      </c>
      <c r="H96" s="23" t="s">
        <v>27</v>
      </c>
      <c r="I96" s="23" t="s">
        <v>28</v>
      </c>
      <c r="J96" s="14" t="s">
        <v>29</v>
      </c>
      <c r="K96" s="15" t="s">
        <v>30</v>
      </c>
      <c r="L96" s="54"/>
      <c r="M96" s="14"/>
      <c r="N96" s="14" t="s">
        <v>32</v>
      </c>
      <c r="O96" s="14"/>
      <c r="P96" s="15" t="s">
        <v>123</v>
      </c>
      <c r="Q96" s="16">
        <v>11999</v>
      </c>
      <c r="R96" s="17">
        <v>46</v>
      </c>
      <c r="S96" s="18">
        <v>7451.3789999999999</v>
      </c>
      <c r="T96" s="19" t="s">
        <v>34</v>
      </c>
      <c r="U96" s="24" t="s">
        <v>38</v>
      </c>
      <c r="V96" s="21">
        <v>36</v>
      </c>
      <c r="W96" s="21">
        <v>25</v>
      </c>
      <c r="X96" s="22"/>
    </row>
    <row r="97" spans="1:24" s="1" customFormat="1" ht="32" customHeight="1" x14ac:dyDescent="0.3">
      <c r="A97" s="23" t="s">
        <v>23</v>
      </c>
      <c r="B97" s="23" t="s">
        <v>120</v>
      </c>
      <c r="C97" s="27" t="s">
        <v>121</v>
      </c>
      <c r="D97" s="52"/>
      <c r="E97" s="36" t="str">
        <f>HYPERLINK("https://www.google.ru/search?q=V00D3HNVY&amp;newwindow=1&amp;tbm=isch","Еще фото")</f>
        <v>Еще фото</v>
      </c>
      <c r="F97" s="13"/>
      <c r="G97" s="23" t="s">
        <v>49</v>
      </c>
      <c r="H97" s="23" t="s">
        <v>27</v>
      </c>
      <c r="I97" s="23" t="s">
        <v>28</v>
      </c>
      <c r="J97" s="14" t="s">
        <v>29</v>
      </c>
      <c r="K97" s="15" t="s">
        <v>30</v>
      </c>
      <c r="L97" s="55"/>
      <c r="M97" s="14"/>
      <c r="N97" s="14" t="s">
        <v>32</v>
      </c>
      <c r="O97" s="14"/>
      <c r="P97" s="15" t="s">
        <v>123</v>
      </c>
      <c r="Q97" s="16">
        <v>11999</v>
      </c>
      <c r="R97" s="17">
        <v>46</v>
      </c>
      <c r="S97" s="18">
        <v>7451.3789999999999</v>
      </c>
      <c r="T97" s="19" t="s">
        <v>34</v>
      </c>
      <c r="U97" s="24" t="s">
        <v>42</v>
      </c>
      <c r="V97" s="21">
        <v>41</v>
      </c>
      <c r="W97" s="21">
        <v>13</v>
      </c>
      <c r="X97" s="22"/>
    </row>
    <row r="98" spans="1:24" s="1" customFormat="1" ht="17" customHeight="1" x14ac:dyDescent="0.3">
      <c r="A98" s="11" t="s">
        <v>23</v>
      </c>
      <c r="B98" s="11" t="s">
        <v>124</v>
      </c>
      <c r="C98" s="12" t="s">
        <v>125</v>
      </c>
      <c r="D98" s="50"/>
      <c r="E98" s="36" t="str">
        <f t="shared" ref="E98:E103" si="8">HYPERLINK("https://www.google.ru/search?q=VN000D5IBKA&amp;newwindow=1&amp;tbm=isch","Еще фото")</f>
        <v>Еще фото</v>
      </c>
      <c r="F98" s="13"/>
      <c r="G98" s="11" t="s">
        <v>26</v>
      </c>
      <c r="H98" s="11" t="s">
        <v>27</v>
      </c>
      <c r="I98" s="14" t="s">
        <v>28</v>
      </c>
      <c r="J98" s="14" t="s">
        <v>29</v>
      </c>
      <c r="K98" s="15" t="s">
        <v>30</v>
      </c>
      <c r="L98" s="53" t="s">
        <v>126</v>
      </c>
      <c r="M98" s="14"/>
      <c r="N98" s="14" t="s">
        <v>46</v>
      </c>
      <c r="O98" s="14"/>
      <c r="P98" s="15" t="s">
        <v>33</v>
      </c>
      <c r="Q98" s="16">
        <v>12999</v>
      </c>
      <c r="R98" s="17">
        <v>46</v>
      </c>
      <c r="S98" s="18">
        <v>8072.378999999999</v>
      </c>
      <c r="T98" s="19" t="s">
        <v>34</v>
      </c>
      <c r="U98" s="24" t="s">
        <v>35</v>
      </c>
      <c r="V98" s="21">
        <v>34</v>
      </c>
      <c r="W98" s="21">
        <v>2</v>
      </c>
      <c r="X98" s="22"/>
    </row>
    <row r="99" spans="1:24" s="1" customFormat="1" ht="17" customHeight="1" x14ac:dyDescent="0.3">
      <c r="A99" s="23" t="s">
        <v>23</v>
      </c>
      <c r="B99" s="23" t="s">
        <v>124</v>
      </c>
      <c r="C99" s="12" t="s">
        <v>125</v>
      </c>
      <c r="D99" s="51"/>
      <c r="E99" s="36" t="str">
        <f t="shared" si="8"/>
        <v>Еще фото</v>
      </c>
      <c r="F99" s="13"/>
      <c r="G99" s="23" t="s">
        <v>26</v>
      </c>
      <c r="H99" s="23" t="s">
        <v>27</v>
      </c>
      <c r="I99" s="23" t="s">
        <v>28</v>
      </c>
      <c r="J99" s="14" t="s">
        <v>29</v>
      </c>
      <c r="K99" s="15" t="s">
        <v>30</v>
      </c>
      <c r="L99" s="54"/>
      <c r="M99" s="14"/>
      <c r="N99" s="14" t="s">
        <v>46</v>
      </c>
      <c r="O99" s="14"/>
      <c r="P99" s="15" t="s">
        <v>33</v>
      </c>
      <c r="Q99" s="16">
        <v>12999</v>
      </c>
      <c r="R99" s="17">
        <v>46</v>
      </c>
      <c r="S99" s="18">
        <v>8072.378999999999</v>
      </c>
      <c r="T99" s="19" t="s">
        <v>34</v>
      </c>
      <c r="U99" s="24" t="s">
        <v>36</v>
      </c>
      <c r="V99" s="25">
        <v>34.5</v>
      </c>
      <c r="W99" s="21">
        <v>8</v>
      </c>
      <c r="X99" s="22"/>
    </row>
    <row r="100" spans="1:24" s="1" customFormat="1" ht="17" customHeight="1" x14ac:dyDescent="0.3">
      <c r="A100" s="23" t="s">
        <v>23</v>
      </c>
      <c r="B100" s="23" t="s">
        <v>124</v>
      </c>
      <c r="C100" s="12" t="s">
        <v>125</v>
      </c>
      <c r="D100" s="51"/>
      <c r="E100" s="36" t="str">
        <f t="shared" si="8"/>
        <v>Еще фото</v>
      </c>
      <c r="F100" s="13"/>
      <c r="G100" s="23" t="s">
        <v>26</v>
      </c>
      <c r="H100" s="23" t="s">
        <v>27</v>
      </c>
      <c r="I100" s="23" t="s">
        <v>28</v>
      </c>
      <c r="J100" s="14" t="s">
        <v>29</v>
      </c>
      <c r="K100" s="15" t="s">
        <v>30</v>
      </c>
      <c r="L100" s="54"/>
      <c r="M100" s="14"/>
      <c r="N100" s="14" t="s">
        <v>46</v>
      </c>
      <c r="O100" s="14"/>
      <c r="P100" s="15" t="s">
        <v>33</v>
      </c>
      <c r="Q100" s="16">
        <v>12999</v>
      </c>
      <c r="R100" s="17">
        <v>46</v>
      </c>
      <c r="S100" s="18">
        <v>8072.378999999999</v>
      </c>
      <c r="T100" s="19" t="s">
        <v>34</v>
      </c>
      <c r="U100" s="24" t="s">
        <v>37</v>
      </c>
      <c r="V100" s="25">
        <v>35.5</v>
      </c>
      <c r="W100" s="21">
        <v>3</v>
      </c>
      <c r="X100" s="22"/>
    </row>
    <row r="101" spans="1:24" s="1" customFormat="1" ht="17" customHeight="1" x14ac:dyDescent="0.3">
      <c r="A101" s="23" t="s">
        <v>23</v>
      </c>
      <c r="B101" s="23" t="s">
        <v>124</v>
      </c>
      <c r="C101" s="12" t="s">
        <v>125</v>
      </c>
      <c r="D101" s="51"/>
      <c r="E101" s="36" t="str">
        <f t="shared" si="8"/>
        <v>Еще фото</v>
      </c>
      <c r="F101" s="13"/>
      <c r="G101" s="23" t="s">
        <v>26</v>
      </c>
      <c r="H101" s="23" t="s">
        <v>27</v>
      </c>
      <c r="I101" s="23" t="s">
        <v>28</v>
      </c>
      <c r="J101" s="14" t="s">
        <v>29</v>
      </c>
      <c r="K101" s="15" t="s">
        <v>30</v>
      </c>
      <c r="L101" s="54"/>
      <c r="M101" s="14"/>
      <c r="N101" s="14" t="s">
        <v>46</v>
      </c>
      <c r="O101" s="14"/>
      <c r="P101" s="15" t="s">
        <v>33</v>
      </c>
      <c r="Q101" s="16">
        <v>12999</v>
      </c>
      <c r="R101" s="17">
        <v>46</v>
      </c>
      <c r="S101" s="18">
        <v>8072.378999999999</v>
      </c>
      <c r="T101" s="19" t="s">
        <v>34</v>
      </c>
      <c r="U101" s="24" t="s">
        <v>38</v>
      </c>
      <c r="V101" s="21">
        <v>36</v>
      </c>
      <c r="W101" s="21">
        <v>9</v>
      </c>
      <c r="X101" s="22"/>
    </row>
    <row r="102" spans="1:24" s="1" customFormat="1" ht="17" customHeight="1" x14ac:dyDescent="0.3">
      <c r="A102" s="23" t="s">
        <v>23</v>
      </c>
      <c r="B102" s="23" t="s">
        <v>124</v>
      </c>
      <c r="C102" s="12" t="s">
        <v>125</v>
      </c>
      <c r="D102" s="51"/>
      <c r="E102" s="36" t="str">
        <f t="shared" si="8"/>
        <v>Еще фото</v>
      </c>
      <c r="F102" s="13"/>
      <c r="G102" s="23" t="s">
        <v>26</v>
      </c>
      <c r="H102" s="23" t="s">
        <v>27</v>
      </c>
      <c r="I102" s="23" t="s">
        <v>28</v>
      </c>
      <c r="J102" s="14" t="s">
        <v>29</v>
      </c>
      <c r="K102" s="15" t="s">
        <v>30</v>
      </c>
      <c r="L102" s="54"/>
      <c r="M102" s="14"/>
      <c r="N102" s="14" t="s">
        <v>46</v>
      </c>
      <c r="O102" s="14"/>
      <c r="P102" s="15" t="s">
        <v>33</v>
      </c>
      <c r="Q102" s="16">
        <v>12999</v>
      </c>
      <c r="R102" s="17">
        <v>46</v>
      </c>
      <c r="S102" s="18">
        <v>8072.378999999999</v>
      </c>
      <c r="T102" s="19" t="s">
        <v>34</v>
      </c>
      <c r="U102" s="24" t="s">
        <v>39</v>
      </c>
      <c r="V102" s="25">
        <v>36.5</v>
      </c>
      <c r="W102" s="21">
        <v>18</v>
      </c>
      <c r="X102" s="22"/>
    </row>
    <row r="103" spans="1:24" s="1" customFormat="1" ht="22.05" customHeight="1" x14ac:dyDescent="0.3">
      <c r="A103" s="23" t="s">
        <v>23</v>
      </c>
      <c r="B103" s="23" t="s">
        <v>124</v>
      </c>
      <c r="C103" s="12" t="s">
        <v>125</v>
      </c>
      <c r="D103" s="52"/>
      <c r="E103" s="36" t="str">
        <f t="shared" si="8"/>
        <v>Еще фото</v>
      </c>
      <c r="F103" s="13"/>
      <c r="G103" s="23" t="s">
        <v>26</v>
      </c>
      <c r="H103" s="23" t="s">
        <v>27</v>
      </c>
      <c r="I103" s="23" t="s">
        <v>28</v>
      </c>
      <c r="J103" s="14" t="s">
        <v>29</v>
      </c>
      <c r="K103" s="15" t="s">
        <v>30</v>
      </c>
      <c r="L103" s="55"/>
      <c r="M103" s="14"/>
      <c r="N103" s="14" t="s">
        <v>46</v>
      </c>
      <c r="O103" s="14"/>
      <c r="P103" s="15" t="s">
        <v>33</v>
      </c>
      <c r="Q103" s="16">
        <v>12999</v>
      </c>
      <c r="R103" s="17">
        <v>46</v>
      </c>
      <c r="S103" s="18">
        <v>8072.378999999999</v>
      </c>
      <c r="T103" s="19" t="s">
        <v>34</v>
      </c>
      <c r="U103" s="24" t="s">
        <v>52</v>
      </c>
      <c r="V103" s="25">
        <v>37.5</v>
      </c>
      <c r="W103" s="21">
        <v>12</v>
      </c>
      <c r="X103" s="22"/>
    </row>
  </sheetData>
  <autoFilter ref="A3:X103" xr:uid="{00000000-0009-0000-0000-000000000000}"/>
  <mergeCells count="28">
    <mergeCell ref="D4:D11"/>
    <mergeCell ref="L4:L11"/>
    <mergeCell ref="D12:D16"/>
    <mergeCell ref="L12:L16"/>
    <mergeCell ref="D17:D27"/>
    <mergeCell ref="L17:L27"/>
    <mergeCell ref="D28:D39"/>
    <mergeCell ref="L28:L39"/>
    <mergeCell ref="D40:D50"/>
    <mergeCell ref="L40:L50"/>
    <mergeCell ref="D51:D55"/>
    <mergeCell ref="L51:L55"/>
    <mergeCell ref="D56:D61"/>
    <mergeCell ref="L56:L61"/>
    <mergeCell ref="D62:D69"/>
    <mergeCell ref="L62:L69"/>
    <mergeCell ref="D70:D75"/>
    <mergeCell ref="L70:L75"/>
    <mergeCell ref="D93:D97"/>
    <mergeCell ref="L93:L97"/>
    <mergeCell ref="D98:D103"/>
    <mergeCell ref="L98:L103"/>
    <mergeCell ref="D76:D82"/>
    <mergeCell ref="L76:L82"/>
    <mergeCell ref="D83:D84"/>
    <mergeCell ref="L83:L84"/>
    <mergeCell ref="D91:D92"/>
    <mergeCell ref="L91:L92"/>
  </mergeCells>
  <dataValidations count="27">
    <dataValidation type="whole" operator="lessThanOrEqual" allowBlank="1" showErrorMessage="1" errorTitle="Неверно" error="Заказ не может быть больше Наличия" sqref="X4 X100 X74 X72 X60 X58 X55 X53 X46 X41 X38 X31 X28" xr:uid="{00000000-0002-0000-0000-000000000000}">
      <formula1>3</formula1>
    </dataValidation>
    <dataValidation type="whole" operator="lessThanOrEqual" allowBlank="1" showErrorMessage="1" errorTitle="Неверно" error="Заказ не может быть больше Наличия" sqref="X5 X99 X68 X51:X52 X34" xr:uid="{00000000-0002-0000-0000-000001000000}">
      <formula1>8</formula1>
    </dataValidation>
    <dataValidation type="whole" operator="lessThanOrEqual" allowBlank="1" showErrorMessage="1" errorTitle="Неверно" error="Заказ не может быть больше Наличия" sqref="X6 X101 X94 X67" xr:uid="{00000000-0002-0000-0000-000002000000}">
      <formula1>9</formula1>
    </dataValidation>
    <dataValidation type="whole" operator="lessThanOrEqual" allowBlank="1" showErrorMessage="1" errorTitle="Неверно" error="Заказ не может быть больше Наличия" sqref="X7 X11" xr:uid="{00000000-0002-0000-0000-000003000000}">
      <formula1>17</formula1>
    </dataValidation>
    <dataValidation type="whole" operator="lessThanOrEqual" allowBlank="1" showErrorMessage="1" errorTitle="Неверно" error="Заказ не может быть больше Наличия" sqref="X8 X103" xr:uid="{00000000-0002-0000-0000-000004000000}">
      <formula1>12</formula1>
    </dataValidation>
    <dataValidation type="whole" operator="lessThanOrEqual" allowBlank="1" showErrorMessage="1" errorTitle="Неверно" error="Заказ не может быть больше Наличия" sqref="X9 X102 X26" xr:uid="{00000000-0002-0000-0000-000005000000}">
      <formula1>18</formula1>
    </dataValidation>
    <dataValidation type="whole" operator="lessThanOrEqual" allowBlank="1" showErrorMessage="1" errorTitle="Неверно" error="Заказ не может быть больше Наличия" sqref="X10" xr:uid="{00000000-0002-0000-0000-000006000000}">
      <formula1>48</formula1>
    </dataValidation>
    <dataValidation type="whole" operator="lessThanOrEqual" allowBlank="1" showErrorMessage="1" errorTitle="Неверно" error="Заказ не может быть больше Наличия" sqref="X12 X90:X92 X87:X88 X84:X85 X81:X82 X75 X73 X70:X71 X66 X62 X57 X50 X39:X40" xr:uid="{00000000-0002-0000-0000-000008000000}">
      <formula1>1</formula1>
    </dataValidation>
    <dataValidation type="whole" operator="lessThanOrEqual" allowBlank="1" showErrorMessage="1" errorTitle="Неверно" error="Заказ не может быть больше Наличия" sqref="X13 X18" xr:uid="{00000000-0002-0000-0000-000009000000}">
      <formula1>28</formula1>
    </dataValidation>
    <dataValidation type="whole" operator="lessThanOrEqual" allowBlank="1" showErrorMessage="1" errorTitle="Неверно" error="Заказ не может быть больше Наличия" sqref="X14 X36 X27 X22" xr:uid="{00000000-0002-0000-0000-00000A000000}">
      <formula1>10</formula1>
    </dataValidation>
    <dataValidation type="whole" operator="lessThanOrEqual" allowBlank="1" showErrorMessage="1" errorTitle="Неверно" error="Заказ не может быть больше Наличия" sqref="X15" xr:uid="{00000000-0002-0000-0000-00000B000000}">
      <formula1>45</formula1>
    </dataValidation>
    <dataValidation type="whole" operator="lessThanOrEqual" allowBlank="1" showErrorMessage="1" errorTitle="Неверно" error="Заказ не может быть больше Наличия" sqref="X16" xr:uid="{00000000-0002-0000-0000-00000C000000}">
      <formula1>110</formula1>
    </dataValidation>
    <dataValidation type="whole" operator="lessThanOrEqual" allowBlank="1" showErrorMessage="1" errorTitle="Неверно" error="Заказ не может быть больше Наличия" sqref="X17" xr:uid="{00000000-0002-0000-0000-00000D000000}">
      <formula1>34</formula1>
    </dataValidation>
    <dataValidation type="whole" operator="lessThanOrEqual" allowBlank="1" showErrorMessage="1" errorTitle="Неверно" error="Заказ не может быть больше Наличия" sqref="X19" xr:uid="{00000000-0002-0000-0000-00000F000000}">
      <formula1>63</formula1>
    </dataValidation>
    <dataValidation type="whole" operator="lessThanOrEqual" allowBlank="1" showErrorMessage="1" errorTitle="Неверно" error="Заказ не может быть больше Наличия" sqref="X20" xr:uid="{00000000-0002-0000-0000-000010000000}">
      <formula1>37</formula1>
    </dataValidation>
    <dataValidation type="whole" operator="lessThanOrEqual" allowBlank="1" showErrorMessage="1" errorTitle="Неверно" error="Заказ не может быть больше Наличия" sqref="X21" xr:uid="{00000000-0002-0000-0000-000011000000}">
      <formula1>66</formula1>
    </dataValidation>
    <dataValidation type="whole" operator="lessThanOrEqual" allowBlank="1" showErrorMessage="1" errorTitle="Неверно" error="Заказ не может быть больше Наличия" sqref="X23" xr:uid="{00000000-0002-0000-0000-000013000000}">
      <formula1>77</formula1>
    </dataValidation>
    <dataValidation type="whole" operator="lessThanOrEqual" allowBlank="1" showErrorMessage="1" errorTitle="Неверно" error="Заказ не может быть больше Наличия" sqref="X24" xr:uid="{00000000-0002-0000-0000-000014000000}">
      <formula1>69</formula1>
    </dataValidation>
    <dataValidation type="whole" operator="lessThanOrEqual" allowBlank="1" showErrorMessage="1" errorTitle="Неверно" error="Заказ не может быть больше Наличия" sqref="X25" xr:uid="{00000000-0002-0000-0000-000015000000}">
      <formula1>68</formula1>
    </dataValidation>
    <dataValidation type="whole" operator="lessThanOrEqual" allowBlank="1" showErrorMessage="1" errorTitle="Неверно" error="Заказ не может быть больше Наличия" sqref="X29 X54 X47 X37" xr:uid="{00000000-0002-0000-0000-000019000000}">
      <formula1>5</formula1>
    </dataValidation>
    <dataValidation type="whole" operator="lessThanOrEqual" allowBlank="1" showErrorMessage="1" errorTitle="Неверно" error="Заказ не может быть больше Наличия" sqref="X30 X77:X78" xr:uid="{00000000-0002-0000-0000-00001A000000}">
      <formula1>6</formula1>
    </dataValidation>
    <dataValidation type="whole" operator="lessThanOrEqual" allowBlank="1" showErrorMessage="1" errorTitle="Неверно" error="Заказ не может быть больше Наличия" sqref="X32 X98 X93 X89 X86 X83 X79:X80 X63 X61 X59 X56 X48:X49 X45 X42" xr:uid="{00000000-0002-0000-0000-00001C000000}">
      <formula1>2</formula1>
    </dataValidation>
    <dataValidation type="whole" operator="lessThanOrEqual" allowBlank="1" showErrorMessage="1" errorTitle="Неверно" error="Заказ не может быть больше Наличия" sqref="X33 X76 X69 X64:X65 X43:X44" xr:uid="{00000000-0002-0000-0000-00001D000000}">
      <formula1>4</formula1>
    </dataValidation>
    <dataValidation type="whole" operator="lessThanOrEqual" allowBlank="1" showErrorMessage="1" errorTitle="Неверно" error="Заказ не может быть больше Наличия" sqref="X35" xr:uid="{00000000-0002-0000-0000-00001F000000}">
      <formula1>11</formula1>
    </dataValidation>
    <dataValidation type="whole" operator="lessThanOrEqual" allowBlank="1" showErrorMessage="1" errorTitle="Неверно" error="Заказ не может быть больше Наличия" sqref="X95" xr:uid="{00000000-0002-0000-0000-00005B000000}">
      <formula1>7</formula1>
    </dataValidation>
    <dataValidation type="whole" operator="lessThanOrEqual" allowBlank="1" showErrorMessage="1" errorTitle="Неверно" error="Заказ не может быть больше Наличия" sqref="X96" xr:uid="{00000000-0002-0000-0000-00005C000000}">
      <formula1>25</formula1>
    </dataValidation>
    <dataValidation type="whole" operator="lessThanOrEqual" allowBlank="1" showErrorMessage="1" errorTitle="Неверно" error="Заказ не может быть больше Наличия" sqref="X97" xr:uid="{00000000-0002-0000-0000-00005D000000}">
      <formula1>13</formula1>
    </dataValidation>
  </dataValidations>
  <pageMargins left="0.75" right="1" top="0.75" bottom="1" header="0.5" footer="0.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6"/>
  <sheetViews>
    <sheetView workbookViewId="0"/>
  </sheetViews>
  <sheetFormatPr defaultColWidth="9.1640625" defaultRowHeight="14.25" x14ac:dyDescent="0.45"/>
  <cols>
    <col min="1" max="1" width="2.75" style="37" customWidth="1"/>
    <col min="2" max="3" width="31.75" style="37" customWidth="1"/>
    <col min="4" max="4" width="2.75" style="37" customWidth="1"/>
    <col min="5" max="5" width="35.75" style="38" customWidth="1"/>
    <col min="6" max="7" width="22.75" style="40" customWidth="1"/>
    <col min="8" max="8" width="2.75" style="38" customWidth="1"/>
    <col min="9" max="9" width="38.75" style="38" customWidth="1"/>
    <col min="10" max="11" width="16.75" style="40" customWidth="1"/>
    <col min="12" max="16384" width="9.1640625" style="37"/>
  </cols>
  <sheetData>
    <row r="1" spans="2:11" x14ac:dyDescent="0.45">
      <c r="E1" s="43" t="s">
        <v>128</v>
      </c>
      <c r="F1" s="39"/>
      <c r="G1" s="44"/>
    </row>
    <row r="2" spans="2:11" x14ac:dyDescent="0.45">
      <c r="E2" s="41" t="s">
        <v>129</v>
      </c>
      <c r="F2" s="45">
        <f>SUMPRODUCT(TDSheet!$Q$4:$Q$1048572,TDSheet!$X$4:$X$1048572)</f>
        <v>0</v>
      </c>
      <c r="G2" s="45"/>
      <c r="H2" s="46"/>
      <c r="I2" s="46"/>
      <c r="J2" s="47"/>
      <c r="K2" s="47"/>
    </row>
    <row r="3" spans="2:11" x14ac:dyDescent="0.45">
      <c r="B3" s="60"/>
      <c r="C3" s="60"/>
      <c r="E3" s="41" t="s">
        <v>130</v>
      </c>
      <c r="F3" s="45" t="e">
        <f>SUMPRODUCT(TDSheet!#REF!,TDSheet!$X$4:$X$1048571)</f>
        <v>#REF!</v>
      </c>
      <c r="G3" s="45"/>
      <c r="H3" s="46"/>
      <c r="I3" s="46"/>
      <c r="J3" s="47"/>
      <c r="K3" s="47"/>
    </row>
    <row r="4" spans="2:11" x14ac:dyDescent="0.45">
      <c r="B4" s="58" t="s">
        <v>127</v>
      </c>
      <c r="C4" s="59"/>
      <c r="E4" s="42" t="s">
        <v>131</v>
      </c>
      <c r="F4" s="48" t="s">
        <v>137</v>
      </c>
      <c r="G4" s="48" t="s">
        <v>138</v>
      </c>
      <c r="H4" s="46"/>
      <c r="I4" s="48" t="s">
        <v>139</v>
      </c>
      <c r="J4" s="48" t="s">
        <v>142</v>
      </c>
      <c r="K4" s="48" t="s">
        <v>138</v>
      </c>
    </row>
    <row r="5" spans="2:11" x14ac:dyDescent="0.45">
      <c r="B5" s="59"/>
      <c r="C5" s="59"/>
      <c r="E5" s="41" t="s">
        <v>27</v>
      </c>
      <c r="F5" s="45" t="e">
        <f>SUMPRODUCT(- -(TDSheet!$H$4:$H$1048569="Обувь"),TDSheet!#REF!,TDSheet!$X$4:$X$1048569)</f>
        <v>#REF!</v>
      </c>
      <c r="G5" s="45">
        <f>SUMIF(TDSheet!$H$4:$H$1048569,"Обувь",TDSheet!$X$4:$X$1048569)</f>
        <v>0</v>
      </c>
      <c r="H5" s="46"/>
      <c r="I5" s="49" t="s">
        <v>58</v>
      </c>
      <c r="J5" s="45" t="e">
        <f>SUMPRODUCT(- -(TDSheet!$K$4:$K$1048569="Мужчины"),TDSheet!#REF!,TDSheet!$X$4:$X$1048569)</f>
        <v>#REF!</v>
      </c>
      <c r="K5" s="45">
        <f>SUMIF(TDSheet!$K$4:$K$1048569,"Мужчины",TDSheet!$X$4:$X$1048569)</f>
        <v>0</v>
      </c>
    </row>
    <row r="6" spans="2:11" x14ac:dyDescent="0.45">
      <c r="B6" s="59"/>
      <c r="C6" s="59"/>
      <c r="E6" s="41" t="s">
        <v>132</v>
      </c>
      <c r="F6" s="45" t="e">
        <f>SUMPRODUCT(- -(TDSheet!$H$4:$H$1048569="Одежда"),TDSheet!#REF!,TDSheet!$X$4:$X$1048569)</f>
        <v>#REF!</v>
      </c>
      <c r="G6" s="45">
        <f>SUMIF(TDSheet!$H$4:$H$1048569,"Одежда",TDSheet!$X$4:$X$1048569)</f>
        <v>0</v>
      </c>
      <c r="H6" s="46"/>
      <c r="I6" s="49" t="s">
        <v>140</v>
      </c>
      <c r="J6" s="45" t="e">
        <f>SUMPRODUCT(- -(TDSheet!$K$4:$K$1048569="Женщины"),TDSheet!#REF!,TDSheet!$X$4:$X$1048569)</f>
        <v>#REF!</v>
      </c>
      <c r="K6" s="45">
        <f>SUMIF(TDSheet!$K$4:$K$1048569,"Женщины",TDSheet!$X$4:$X$1048569)</f>
        <v>0</v>
      </c>
    </row>
    <row r="7" spans="2:11" x14ac:dyDescent="0.45">
      <c r="B7" s="59"/>
      <c r="C7" s="59"/>
      <c r="E7" s="41" t="s">
        <v>133</v>
      </c>
      <c r="F7" s="45" t="e">
        <f>SUMPRODUCT(- -(TDSheet!$H$4:$H$1048569="Аксессуары"),TDSheet!#REF!,TDSheet!$X$4:$X$1048569)</f>
        <v>#REF!</v>
      </c>
      <c r="G7" s="45">
        <f>SUMIF(TDSheet!$H$4:$H$1048569,"Аксессуары",TDSheet!$X$4:$X$1048569)</f>
        <v>0</v>
      </c>
      <c r="H7" s="46"/>
      <c r="I7" s="49" t="s">
        <v>141</v>
      </c>
      <c r="J7" s="45" t="e">
        <f>SUMPRODUCT(- -(TDSheet!$K$4:$K$1048569="Дети"),TDSheet!#REF!,TDSheet!$X$4:$X$1048569)</f>
        <v>#REF!</v>
      </c>
      <c r="K7" s="45">
        <f>SUMIF(TDSheet!$K$4:$K$1048569,"Дети",TDSheet!$X$4:$X$1048569)</f>
        <v>0</v>
      </c>
    </row>
    <row r="8" spans="2:11" x14ac:dyDescent="0.45">
      <c r="B8" s="59"/>
      <c r="C8" s="59"/>
      <c r="E8" s="41" t="s">
        <v>134</v>
      </c>
      <c r="F8" s="45" t="e">
        <f>SUMPRODUCT(- -(TDSheet!$H$4:$H$1048569="Спорт. Инвентарь"),TDSheet!#REF!,TDSheet!$X$4:$X$1048569)</f>
        <v>#REF!</v>
      </c>
      <c r="G8" s="45">
        <f>SUMIF(TDSheet!$H$4:$H$1048569,"Спорт. Инвентарь",TDSheet!$X$4:$X$1048569)</f>
        <v>0</v>
      </c>
      <c r="H8" s="46"/>
      <c r="I8" s="49" t="s">
        <v>30</v>
      </c>
      <c r="J8" s="45" t="e">
        <f>SUMPRODUCT(- -(TDSheet!$K$4:$K$1048569="Унисекс"),TDSheet!#REF!,TDSheet!$X$4:$X$1048569)</f>
        <v>#REF!</v>
      </c>
      <c r="K8" s="45">
        <f>SUMIF(TDSheet!$K$4:$K$1048569,"Унисекс",TDSheet!$X$4:$X$1048569)</f>
        <v>0</v>
      </c>
    </row>
    <row r="9" spans="2:11" x14ac:dyDescent="0.45">
      <c r="B9" s="59"/>
      <c r="C9" s="59"/>
      <c r="E9" s="41" t="s">
        <v>135</v>
      </c>
      <c r="F9" s="45" t="e">
        <f>SUMPRODUCT(- -(TDSheet!$H$4:$H$1048569="Сумки и рюкзаки"),TDSheet!#REF!,TDSheet!$X$4:$X$1048569)</f>
        <v>#REF!</v>
      </c>
      <c r="G9" s="45">
        <f>SUMIF(TDSheet!$H$4:$H$1048569,"Сумки и рюкзаки",TDSheet!$X$4:$X$1048569)</f>
        <v>0</v>
      </c>
      <c r="H9" s="46"/>
      <c r="I9" s="46"/>
      <c r="J9" s="47"/>
      <c r="K9" s="47"/>
    </row>
    <row r="10" spans="2:11" x14ac:dyDescent="0.45">
      <c r="B10" s="59"/>
      <c r="C10" s="59"/>
      <c r="E10" s="41" t="s">
        <v>136</v>
      </c>
      <c r="F10" s="45" t="e">
        <f>SUM(F5:F9)</f>
        <v>#REF!</v>
      </c>
      <c r="G10" s="45">
        <f>SUM(G5:G9)</f>
        <v>0</v>
      </c>
      <c r="H10" s="46"/>
      <c r="I10" s="46"/>
      <c r="J10" s="47"/>
      <c r="K10" s="47"/>
    </row>
    <row r="11" spans="2:11" x14ac:dyDescent="0.45">
      <c r="B11" s="59"/>
      <c r="C11" s="59"/>
    </row>
    <row r="12" spans="2:11" x14ac:dyDescent="0.45">
      <c r="B12" s="59"/>
      <c r="C12" s="59"/>
    </row>
    <row r="13" spans="2:11" x14ac:dyDescent="0.45">
      <c r="B13" s="59"/>
      <c r="C13" s="59"/>
    </row>
    <row r="14" spans="2:11" x14ac:dyDescent="0.45">
      <c r="B14" s="59"/>
      <c r="C14" s="59"/>
    </row>
    <row r="15" spans="2:11" x14ac:dyDescent="0.45">
      <c r="B15" s="59"/>
      <c r="C15" s="59"/>
    </row>
    <row r="16" spans="2:11" x14ac:dyDescent="0.45">
      <c r="B16" s="60"/>
      <c r="C16" s="60"/>
    </row>
  </sheetData>
  <mergeCells count="3">
    <mergeCell ref="B4:C15"/>
    <mergeCell ref="B3:C3"/>
    <mergeCell ref="B16:C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Дятькина Анна</dc:creator>
  <cp:lastModifiedBy>maxm3</cp:lastModifiedBy>
  <dcterms:created xsi:type="dcterms:W3CDTF">2026-05-22T09:28:42Z</dcterms:created>
  <dcterms:modified xsi:type="dcterms:W3CDTF">2026-05-23T06:25:53Z</dcterms:modified>
</cp:coreProperties>
</file>