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c\Home\Downloads\Ves assortiment (Lestate)\"/>
    </mc:Choice>
  </mc:AlternateContent>
  <xr:revisionPtr revIDLastSave="0" documentId="13_ncr:1_{B9D2894A-EFC7-4D1E-A1DE-62A245A0D1CA}" xr6:coauthVersionLast="47" xr6:coauthVersionMax="47" xr10:uidLastSave="{00000000-0000-0000-0000-000000000000}"/>
  <bookViews>
    <workbookView xWindow="-98" yWindow="-98" windowWidth="22875" windowHeight="13650" xr2:uid="{00000000-000D-0000-FFFF-FFFF00000000}"/>
  </bookViews>
  <sheets>
    <sheet name="TDSheet" sheetId="1" r:id="rId1"/>
    <sheet name="Расчет" sheetId="2" r:id="rId2"/>
  </sheets>
  <definedNames>
    <definedName name="_xlnm._FilterDatabase" localSheetId="0" hidden="1">TDSheet!$A$3:$X$38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2" l="1"/>
  <c r="K7" i="2"/>
  <c r="K6" i="2"/>
  <c r="K5" i="2"/>
  <c r="J8" i="2"/>
  <c r="J7" i="2"/>
  <c r="J6" i="2"/>
  <c r="J5" i="2"/>
  <c r="G9" i="2"/>
  <c r="G8" i="2"/>
  <c r="G7" i="2"/>
  <c r="G6" i="2"/>
  <c r="G5" i="2"/>
  <c r="F9" i="2"/>
  <c r="F8" i="2"/>
  <c r="F7" i="2"/>
  <c r="F6" i="2"/>
  <c r="F5" i="2"/>
  <c r="F10" i="2" s="1"/>
  <c r="F3" i="2"/>
  <c r="F2" i="2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G10" i="2" l="1"/>
</calcChain>
</file>

<file path=xl/sharedStrings.xml><?xml version="1.0" encoding="utf-8"?>
<sst xmlns="http://schemas.openxmlformats.org/spreadsheetml/2006/main" count="514" uniqueCount="155">
  <si>
    <t>Бренд</t>
  </si>
  <si>
    <t>Наименование</t>
  </si>
  <si>
    <t>Артикул</t>
  </si>
  <si>
    <t>Фото</t>
  </si>
  <si>
    <t>Больше фотографий</t>
  </si>
  <si>
    <t>Внимание</t>
  </si>
  <si>
    <t>Рос.описание</t>
  </si>
  <si>
    <t>Категория</t>
  </si>
  <si>
    <t>Подкатегория</t>
  </si>
  <si>
    <t>Предназначение</t>
  </si>
  <si>
    <t>Пол</t>
  </si>
  <si>
    <t>Описание</t>
  </si>
  <si>
    <t>Технологии</t>
  </si>
  <si>
    <t>Цвет</t>
  </si>
  <si>
    <t>Сезон</t>
  </si>
  <si>
    <t>Состав</t>
  </si>
  <si>
    <t>RRP</t>
  </si>
  <si>
    <t>Скидка %</t>
  </si>
  <si>
    <t>Шкала</t>
  </si>
  <si>
    <t>Р-р</t>
  </si>
  <si>
    <t>Рос. размер</t>
  </si>
  <si>
    <t>Нали-
чие</t>
  </si>
  <si>
    <t>Заказ</t>
  </si>
  <si>
    <t>The North Face</t>
  </si>
  <si>
    <t>High Pile Nuptse Jacket</t>
  </si>
  <si>
    <t>NF0A5A84JK3</t>
  </si>
  <si>
    <t>Куртка</t>
  </si>
  <si>
    <t>Одежда</t>
  </si>
  <si>
    <t>Куртки и пуховики</t>
  </si>
  <si>
    <t>Спортивный стиль</t>
  </si>
  <si>
    <t>Мужчины</t>
  </si>
  <si>
    <t>Культовый мужской пуховик High Pile Nuptse Jacket  от американского бренда The North Face. Выполнен из мягкого объемного флиса шерпы плотностью 240 граммов. Утеплители — натуральный переработанный пух водоплавающих птиц с высокой плотностью набивки 600D, при этом очень легкий и сжимаемый, а также синтетический Heatseeker Eco для тепла даже в сырую погоду. Пуховик оснащен капюшоном, который при необходимости можно спрятать в воротник-стойку, молнией VISLON® с внутренней ветрозащитной планкой, двумя внешними и одним внутренним карманами на молниях. Имеет также регулируемые эластичные манжеты, кулиску по нижнему краю. Представлен в универсальной черной расцветке, дополнен вышитым логотипом бренда на груди и плече сзади.</t>
  </si>
  <si>
    <t>черный</t>
  </si>
  <si>
    <t>100% полиэстер</t>
  </si>
  <si>
    <t>EUR</t>
  </si>
  <si>
    <t>M</t>
  </si>
  <si>
    <t>48-50</t>
  </si>
  <si>
    <t>L</t>
  </si>
  <si>
    <t>50-52</t>
  </si>
  <si>
    <t>XL</t>
  </si>
  <si>
    <t>52-54</t>
  </si>
  <si>
    <t>W HMLYN DOWN PARKA</t>
  </si>
  <si>
    <t>NF0A4R2WGM0</t>
  </si>
  <si>
    <t>Туризм</t>
  </si>
  <si>
    <t>Женщины</t>
  </si>
  <si>
    <t>Это женский пуховик W HMLYN Down Parka (Himalayan Down Parka), предназначенный для использования в холодное время года. Она обеспечивает надежную защиту от холода и ветра благодаря своим характеристикам.  В качестве утеплителя используется натуральный гусиный пух высокого качества (с индексом теплоизоляции 700 набивки), что обеспечивает отличное удержание тепла даже в сильные морозы.
 Куртка изготовлена из прочной ткани с влагоотталкивающей обработкой DWR (Durable Water Repellent), что помогает защититься от влаги и небольших осадков.Модель имеет стандартную посадку (Regular Fit).Пуховик оснащен внешними карманами на молнии для рук и внутренним карманом для мелочей. Также предусмотрены регулируемый низ и эластичные манжеты для дополнительной защиты от холодного воздуха.
 Дизайн куртки сочетает в себе функциональность для активного отдыха и городской стиль, делая ее универсальным предметом гардероба.</t>
  </si>
  <si>
    <t>зеленый</t>
  </si>
  <si>
    <t>100% нейлон</t>
  </si>
  <si>
    <t>XS</t>
  </si>
  <si>
    <t>40-42</t>
  </si>
  <si>
    <t>S</t>
  </si>
  <si>
    <t>42-44</t>
  </si>
  <si>
    <t>W HYDRENALITE CITY LONG DOWN HOODED PARK</t>
  </si>
  <si>
    <t>NF0A8D3N0UZ</t>
  </si>
  <si>
    <t>Пальто</t>
  </si>
  <si>
    <t>Женская пуховая парка The North Face W Himalayan Down  — это стильное переосмысление легендарной экспедиционной классики, созданное специально для комфортного пребывания в условиях суровой городской зимы. Модель ориентирована на активных женщин, которым необходима максимальная теплоизоляция и защита от пронизывающего ветра без потери легкости и свободы движений. Главная особенность парки заключается в использовании натурального гусиного пуха 600-й набивки, сертифицированного по стандарту RDS, и высокотехнологичного нейлонового верха с системой WindWall™, которая практически полностью блокирует холодный воздух. Завершают конструкцию объемный фиксированный капюшон с высокой горловиной, скрытые эластичные манжеты и аутентичный вышитый логотип бренда, подчеркивающий премиальный статус этой культовой и невероятно теплой модели.</t>
  </si>
  <si>
    <t>серый</t>
  </si>
  <si>
    <t>44-46</t>
  </si>
  <si>
    <t>46-48</t>
  </si>
  <si>
    <t>NF0A8D3NJK3</t>
  </si>
  <si>
    <t>Пальто The North Face W Hydrenalite City Long Down Hooded Parka — это удлиненная женская пуховая парка для холодной погоды, сочетающая тепло и защиту от осадков. 
Высококачественный переработанный утиный пух с показателем упругости (Fill Power) 700, который обеспечивает отличное сохранение тепла даже в сильный мороз.
Основной материал (100% переработанный нейлон) имеет прочную водоотталкивающую обработку без использования ПФУ (non-PFC DWR finish), защищающую от небольшого дождя и снега.
Удлиненный крой обеспечивает дополнительное покрытие и тепло, а внутренний шнурок на талии позволяет регулировать посадку по фигуре.
Включает утепленный регулируемый капюшон, двухстороннюю переднюю молнию и карманы для рук на молнии, а также внутренние трикотажные манжеты с эластичной резинкой для защиты от ветра. 
Эта парка разработана для обеспечения комфорта и стиля в городских условиях в холодное время года.</t>
  </si>
  <si>
    <t>M LIMBARA INSULATED JACKET</t>
  </si>
  <si>
    <t>NF0A89EGBOX</t>
  </si>
  <si>
    <t>Зимняя куртка Outerwear Jackets от The North Face — это ваша надежная защита в холодное время года. Ее высокий ворот создаёт барьер от пронизывающего ветра, обеспечивая тепло и комфорт даже в суровых условиях. Практичные накладные карманы не только добавляют стилю изюминку, но и идеально подходят для хранения необходимых мелочей. Эта куртка сочетает в себе передовые технологии и современный дизайн, что делает её незаменимой для активных людей, ценящих качество и стиль.</t>
  </si>
  <si>
    <t>коричневый</t>
  </si>
  <si>
    <t>W GOTHAM JACKET</t>
  </si>
  <si>
    <t>T0A84IWQLI</t>
  </si>
  <si>
    <t>Женская куртка The North Face Gotham Jacket с капюшоном готова стать вашим универсальным планом «Б» на случай резкого похолодания. В ней используются переработанные материалы, как для верхнего слоя, так и для натурального утеплителя, изготовленного из гусиного пуха. Снаружи расположилась пара накладных карманов, в которых удобно греть руки и хранить важные мелочи.</t>
  </si>
  <si>
    <t>белый</t>
  </si>
  <si>
    <t>1996 Retro Nuptse Down Jacket</t>
  </si>
  <si>
    <t>NF0A3C8D78M</t>
  </si>
  <si>
    <t>Большие дутые отсеки, оригинальные цветовые решения и эталонное качество — всё это культовый пуховик 1996 Retro Nuptse Jacket от The North Face. Немного укороченный силуэт модели отсылает нас к истории её создания, когда альпинистам было необходимо носить поясной ремень со снаряжением. Верхний слой куртки выполнен в стиле колор-блок из рипстоп-нейлона с водоотталкивающей пропиткой. В качестве утеплителя — гусиный пух, собранный по стандартам ответственного потребления. Эластичные манжеты и нижний край обеспечивают плотное прилегание и отличную посадку по фигуре. В воротнике спрятан лёгкий капюшон с козырьком. Собираясь в путешествие, вы можете сложить куртку в один из её карманов.</t>
  </si>
  <si>
    <t>желтый</t>
  </si>
  <si>
    <t>M 1996 RETRO NUPTSE JACKET</t>
  </si>
  <si>
    <t>NF0A3C8DGOE</t>
  </si>
  <si>
    <t>Верх - 100% нейлон; Подкладка - 100% нейлон; Наполнитель - 80% пух, 20% перо</t>
  </si>
  <si>
    <t>M 92 LFHT Nuptse Jacket</t>
  </si>
  <si>
    <t>NF0A7ZYPTV8</t>
  </si>
  <si>
    <t>Мужской пуховик '92 Low-Fi Hi-Tek Nuptse Jacket от американского бренда The North Face. Современное прочтение оригинальной куртки 1992 года. Пуховик выполнен из технологичной ветрозащитной смесовой ткани на основе полиэстера и хлопка WindWall. Утеплитель — натуральный гусиный пух с высокой плотностью набивки 700D, при этом очень легкий и сжимаемый. Пуховик оснащен капюшоном, который при необходимости можно спрятать в воротник-стойку, молнией VISLON® с внутренней ветрозащитной планкой, двумя внешними карманами на молниях и одним внутренним на липучке. Имеет также регулируемые эластичные манжеты и подол. Представлен в комбинированной расцветке, дополнен крупным вышитым логотипом бренда на груди и спине.</t>
  </si>
  <si>
    <t>синий</t>
  </si>
  <si>
    <t>83% полиэстер, 17% хлопок</t>
  </si>
  <si>
    <t>M RETRO DENALI JACKET</t>
  </si>
  <si>
    <t>NF0A88XH5HO</t>
  </si>
  <si>
    <t>Толстовка</t>
  </si>
  <si>
    <t>Флиска The North Face Retro Denali Jacket подходит для путешествий и прогулок в прохладную погоду. Модель выполнена из 100% переработанного полиэстера. Мягкая и теплая ткань сочетается со вставками из прочного нейлона, который позволяет избежать истирания материала. В карманах можно разместить важную мелочь.</t>
  </si>
  <si>
    <t>M 1996 Retro Nuptse Jacket</t>
  </si>
  <si>
    <t>TA3C8DN11</t>
  </si>
  <si>
    <t>TA7ZYPSV8</t>
  </si>
  <si>
    <t>NF Mens Lifestyle Socks</t>
  </si>
  <si>
    <t>NF0A882G0OD</t>
  </si>
  <si>
    <t>Носки</t>
  </si>
  <si>
    <t>Аксессуары</t>
  </si>
  <si>
    <t>Носки и гетры</t>
  </si>
  <si>
    <t>Носки Multi Sport Cush Quarter Sock 3P от бренда The North Face обладают следующими характеристиками:
Эластичная ткань обеспечивает максимальный комфорт и свободу движений.
Спортивные носки идеально подходят для бега, тренировок и походов.
Стандартная посадка: соответствует размеру, обеспечивает удобную и легкую посадку. Модель с амортизацией в области пятки и носка.</t>
  </si>
  <si>
    <t>белый/синий/зеленый</t>
  </si>
  <si>
    <t>84% полиэстер, 14% полиамид, 2% эластан</t>
  </si>
  <si>
    <t>37-39</t>
  </si>
  <si>
    <t>MULTI SPORT CUSH CREW SOCK 3P</t>
  </si>
  <si>
    <t>NF0A882H3OW</t>
  </si>
  <si>
    <t>Унисекс</t>
  </si>
  <si>
    <t>Представляем набор носков MULTI SPORT CUSH CREW SOCK 3P от THE NORTH FACE — идеальный выбор для тех, кто ведет активный образ жизни и ценит комфорт. Эти многофункциональные носки обеспечат надежную поддержку и защиту вашим ногам во время занятий спортом и повседневных активностей. 
Изготовленные из высококачественных материалов, они гарантируют отличную воздухопроницаемость и отвод влаги, поддерживая ваши ноги сухими и свежими в течение всего дня. Эргономичный дизайн и дополнительная амортизация в ключевых зонах обеспечивают максимальный комфорт и снижают усталость даже при длительных нагрузках.
MULTI SPORT CUSH CREW SOCK подходят для любых видов спорта и повседневного использования. Универсальная длина и стильный дизайн делают их идеальными для сочетания с любой обувью и одеждой.</t>
  </si>
  <si>
    <t>M BERGEN LEATHER WP</t>
  </si>
  <si>
    <t>T0A8A9MKX7</t>
  </si>
  <si>
    <t>Ботинки</t>
  </si>
  <si>
    <t>Обувь</t>
  </si>
  <si>
    <t>Обувь для спорта</t>
  </si>
  <si>
    <t>Стандартная посадка обуви: эта обувь соответствует стандартным размерам обуви и обеспечивает поддержку и комфорт.
Прочные и стильные кожаные водонепроницаемые зимние ботинки Bergen — это тот товар, который вам больше всего понадобится при ходьбе по снегу. Теплый утеплитель ThermoBall™ Eco не дает вашим ногам замерзнуть при минусовой температуре. Большие петли на пятке и язычке позволяют легко надевать и снимать перчатки. Резиновые накладки на носках и пятках обеспечивают защиту и долговечность, а водонепроницаемый слой DryVent™ предотвращает попадание снега и промокание ног. Резиновые зубья IcePick® — его самая важная особенность. Подошва SURFACE CTRL™ отлита на подошве и затвердевает при отрицательных температурах, обеспечивая сцепление со льдом и затвердевшим снегом. Металлические шнурки для удобства надевания и снятия.
Водонепроницаемый слой DryVent™.
200 г синтетического утеплителя Heatseeker™ Eco.</t>
  </si>
  <si>
    <t>100% кожа</t>
  </si>
  <si>
    <t>Tech size</t>
  </si>
  <si>
    <t>100</t>
  </si>
  <si>
    <t>M VERTO ALPINE GORE-TEX</t>
  </si>
  <si>
    <t>NF0A83NDMN8</t>
  </si>
  <si>
    <t>Кроссовки</t>
  </si>
  <si>
    <t>Это технологичные мужские кроссовки The North Face Verto Alpine GORE-TEX®, предназначенные для альпинизма, трекинга и сложных подходов к скальным маршрутам (approach shoes).
Назначение: Горный туризм, преодоление каменистых осыпей и технически сложных троп.
: Полная водонепроницаемость благодаря мембране GORE-TEX®, которая при этом позволяет стопе «дышать».
 Высокотехнологичная подошва Vibram® XS Trek с агрессивным протектором обеспечивает максимальную устойчивость на влажных камнях и рыхлом грунте. Износостойкий верх с защитным резиновым рантом по всему периметру и усиленным мыском для защиты от ударов о камни.
Удлиненная «скалолазная» шнуровка (Climbing Lacing) от самых пальцев для максимально точной фиксации стопы.
 Съемная стелька OrthoLite® Hybrid™ для амортизации и гигиены.
Это прочная и легкая обувь  для тех, кому важна надежность и защита в условиях реального высокогорья.</t>
  </si>
  <si>
    <t>100% синтетика</t>
  </si>
  <si>
    <t>9</t>
  </si>
  <si>
    <t>NF Mens Lifestyle Sandals</t>
  </si>
  <si>
    <t>NF0A8A90KX7</t>
  </si>
  <si>
    <t>Сандалии</t>
  </si>
  <si>
    <t>Сандалии и шлепанцы</t>
  </si>
  <si>
    <t>Шлёпанцы The North Face — идеальный спутник для летних приключений. Выполненные из качественных материалов, они обеспечивают комфорт и долговечность. Эргономичная форма и легкая конструкция позволяют носить их весь день без усталости. Прочный верх и текстурированная подошва гарантируют надежную посадку и сцепление на любой поверхности. С лаконичным дизайном и фирменным логотипом эти шлёпанцы идеально дополнят ваш повседневный или спортивный образ. Стиль и комфорт в каждой паре!</t>
  </si>
  <si>
    <t>Синтетические материалы</t>
  </si>
  <si>
    <t>070</t>
  </si>
  <si>
    <t>080</t>
  </si>
  <si>
    <t>NF0A4T2RI85</t>
  </si>
  <si>
    <t>Шлепанцы NF Mens Lifestyle Sandals созданы для максимального комфорта в любых условиях. Ремешок из мягкого вспененного материала надежно фиксирует стопу и защищает от натирания. Текстурированная подошва обеспечивает отличное сцепление, делая их идеальными для отдыха у бассейна. Эти шлепанцы сочетают в себе стиль и практичность, становясь незаменимой частью вашего летнего гардероба. Легкость и удобство на каждом шагу с The North Face. Промежуточная подошва/подошва из пеноматериала EVA одинарной плотности обеспечивает ощущение комфорта и легкости.</t>
  </si>
  <si>
    <t>090</t>
  </si>
  <si>
    <t>NF Mens Outerwear Jackets</t>
  </si>
  <si>
    <t>NF0A3C8D8R5</t>
  </si>
  <si>
    <t>Ветровка</t>
  </si>
  <si>
    <t>Толстовки и ветровки</t>
  </si>
  <si>
    <t>M FINE HOODIE</t>
  </si>
  <si>
    <t>NF0A89EUJK3</t>
  </si>
  <si>
    <t>Худи</t>
  </si>
  <si>
    <t>Классическое черное худи The North Face— универсальная база для любого гардероба. Модель выполнена из плотного материала, что гарантирует комфорт и долговечность. Минималистичный дизайн с логотипом бренда легко сочетается с любым стилем — от повседневного кэжуал до спортивного лука. Идеально для прогулок, отдыха и прохладных дней.</t>
  </si>
  <si>
    <t>68% хлопок, 32% полиэстер</t>
  </si>
  <si>
    <t>XXL</t>
  </si>
  <si>
    <t>54-56</t>
  </si>
  <si>
    <t>NF0A3C8DLFW</t>
  </si>
  <si>
    <t>NF0A853IHCH</t>
  </si>
  <si>
    <t>Куртка от The North Face сочетает в себе традиционный дизайн с переработанными тканями как внутри, так и снаружи. Утеплитель Heatseeker ™ Eco согревает даже во влажном состоянии. Верх куртки изготовлен ​​из переработанного полиэстера с водоотталкивающей обработкой без PFC и ветрозащитной технологией WindWall ™. Модель имеет свободный крой, который не препятствует движению. В карманах можно прятать руки и хранить все самое необходимое.</t>
  </si>
  <si>
    <t>Учитывайте, что ввиду большой скорости продаж товара со склада,  выполнение заказа обычно не превышает 80%</t>
  </si>
  <si>
    <t>Расчет суммы заказа</t>
  </si>
  <si>
    <t>Сумма всего Заказа в Рознчных ценах</t>
  </si>
  <si>
    <t>Сумма всего Заказа в Оптовых ценах</t>
  </si>
  <si>
    <t>Анализ состава заказа по категории</t>
  </si>
  <si>
    <t>Спорт. Инвентарь</t>
  </si>
  <si>
    <t>Сумки и рюкзаки</t>
  </si>
  <si>
    <t>Всего</t>
  </si>
  <si>
    <t>Сумма. в руб.</t>
  </si>
  <si>
    <t>Кол-во</t>
  </si>
  <si>
    <t>Анализ состава заказа по полу</t>
  </si>
  <si>
    <t>Дети</t>
  </si>
  <si>
    <t>Сумма в руб.</t>
  </si>
  <si>
    <t>Оптовая 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</si>
</sst>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8"/>
      <name val="Arial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8"/>
      <color rgb="FFFF0000"/>
      <name val="Arial"/>
      <family val="2"/>
      <charset val="1"/>
    </font>
    <font>
      <u/>
      <sz val="8"/>
      <color theme="10"/>
      <name val="Arial"/>
      <family val="2"/>
      <charset val="204"/>
    </font>
    <font>
      <sz val="11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D0CECE"/>
        <bgColor auto="1"/>
      </patternFill>
    </fill>
    <fill>
      <patternFill patternType="solid">
        <fgColor rgb="FFBDD7EE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0000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40404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" fontId="0" fillId="0" borderId="6" xfId="0" applyNumberFormat="1" applyBorder="1" applyAlignment="1">
      <alignment horizontal="center" vertical="top"/>
    </xf>
    <xf numFmtId="2" fontId="3" fillId="0" borderId="6" xfId="0" applyNumberFormat="1" applyFont="1" applyBorder="1" applyAlignment="1">
      <alignment horizontal="center" vertical="top"/>
    </xf>
    <xf numFmtId="4" fontId="1" fillId="0" borderId="6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1" fontId="0" fillId="3" borderId="1" xfId="0" applyNumberFormat="1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164" fontId="0" fillId="3" borderId="1" xfId="0" applyNumberFormat="1" applyFill="1" applyBorder="1" applyAlignment="1">
      <alignment horizontal="center" vertical="top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wrapText="1"/>
    </xf>
    <xf numFmtId="0" fontId="1" fillId="5" borderId="0" xfId="0" applyFont="1" applyFill="1" applyAlignment="1">
      <alignment horizontal="center"/>
    </xf>
    <xf numFmtId="0" fontId="4" fillId="0" borderId="1" xfId="1" applyBorder="1" applyAlignment="1">
      <alignment horizontal="center" vertical="top"/>
    </xf>
    <xf numFmtId="0" fontId="5" fillId="0" borderId="0" xfId="0" applyFont="1"/>
    <xf numFmtId="0" fontId="7" fillId="0" borderId="0" xfId="0" applyFont="1"/>
    <xf numFmtId="0" fontId="8" fillId="6" borderId="0" xfId="0" applyFont="1" applyFill="1"/>
    <xf numFmtId="0" fontId="8" fillId="0" borderId="0" xfId="0" applyFont="1"/>
    <xf numFmtId="0" fontId="7" fillId="0" borderId="8" xfId="0" applyFont="1" applyBorder="1"/>
    <xf numFmtId="0" fontId="8" fillId="6" borderId="8" xfId="0" applyFont="1" applyFill="1" applyBorder="1"/>
    <xf numFmtId="0" fontId="8" fillId="6" borderId="9" xfId="0" applyFont="1" applyFill="1" applyBorder="1"/>
    <xf numFmtId="0" fontId="8" fillId="6" borderId="10" xfId="0" applyFont="1" applyFill="1" applyBorder="1"/>
    <xf numFmtId="4" fontId="8" fillId="0" borderId="8" xfId="0" applyNumberFormat="1" applyFont="1" applyBorder="1"/>
    <xf numFmtId="4" fontId="7" fillId="0" borderId="0" xfId="0" applyNumberFormat="1" applyFont="1"/>
    <xf numFmtId="4" fontId="8" fillId="0" borderId="0" xfId="0" applyNumberFormat="1" applyFont="1"/>
    <xf numFmtId="4" fontId="8" fillId="6" borderId="8" xfId="0" applyNumberFormat="1" applyFont="1" applyFill="1" applyBorder="1"/>
    <xf numFmtId="4" fontId="7" fillId="0" borderId="8" xfId="0" applyNumberFormat="1" applyFont="1" applyBorder="1"/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6" fillId="7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8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Расчет!$E$4</c:f>
              <c:strCache>
                <c:ptCount val="1"/>
                <c:pt idx="0">
                  <c:v>Анализ состава заказа по категории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Расчет!$E$5:$E$9</c:f>
              <c:strCache>
                <c:ptCount val="5"/>
                <c:pt idx="0">
                  <c:v>Обувь</c:v>
                </c:pt>
                <c:pt idx="1">
                  <c:v>Одежда</c:v>
                </c:pt>
                <c:pt idx="2">
                  <c:v>Аксессуары</c:v>
                </c:pt>
                <c:pt idx="3">
                  <c:v>Спорт. Инвентарь</c:v>
                </c:pt>
                <c:pt idx="4">
                  <c:v>Сумки и рюкзаки</c:v>
                </c:pt>
              </c:strCache>
            </c:strRef>
          </c:cat>
          <c:val>
            <c:numRef>
              <c:f>Расчет!$F$5:$F$9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5C-471A-ACBC-348CD9E7C5F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335813120"/>
        <c:axId val="338510464"/>
      </c:barChart>
      <c:catAx>
        <c:axId val="3358131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38510464"/>
        <c:crosses val="autoZero"/>
        <c:auto val="1"/>
        <c:lblAlgn val="ctr"/>
        <c:lblOffset val="100"/>
        <c:noMultiLvlLbl val="0"/>
      </c:catAx>
      <c:valAx>
        <c:axId val="338510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35813120"/>
        <c:crosses val="autoZero"/>
        <c:crossBetween val="between"/>
        <c:majorUnit val="50000"/>
        <c:minorUnit val="50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Расчет!$I$4</c:f>
              <c:strCache>
                <c:ptCount val="1"/>
                <c:pt idx="0">
                  <c:v>Анализ состава заказа по полу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68E-42D5-9890-F569795A3CE7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68E-42D5-9890-F569795A3CE7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68E-42D5-9890-F569795A3CE7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68E-42D5-9890-F569795A3CE7}"/>
              </c:ext>
            </c:extLst>
          </c:dPt>
          <c:cat>
            <c:strRef>
              <c:f>Расчет!$I$5:$I$8</c:f>
              <c:strCache>
                <c:ptCount val="4"/>
                <c:pt idx="0">
                  <c:v>Мужчины</c:v>
                </c:pt>
                <c:pt idx="1">
                  <c:v>Женщины</c:v>
                </c:pt>
                <c:pt idx="2">
                  <c:v>Дети</c:v>
                </c:pt>
                <c:pt idx="3">
                  <c:v>Унисекс</c:v>
                </c:pt>
              </c:strCache>
            </c:strRef>
          </c:cat>
          <c:val>
            <c:numRef>
              <c:f>Расчет!$J$5:$J$8</c:f>
              <c:numCache>
                <c:formatCode>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66-4258-8C24-B576324D2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</xdr:row>
      <xdr:rowOff>28575</xdr:rowOff>
    </xdr:from>
    <xdr:to>
      <xdr:col>3</xdr:col>
      <xdr:colOff>1552575</xdr:colOff>
      <xdr:row>5</xdr:row>
      <xdr:rowOff>419100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</xdr:row>
      <xdr:rowOff>38100</xdr:rowOff>
    </xdr:from>
    <xdr:to>
      <xdr:col>3</xdr:col>
      <xdr:colOff>1552575</xdr:colOff>
      <xdr:row>7</xdr:row>
      <xdr:rowOff>638175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</xdr:row>
      <xdr:rowOff>28575</xdr:rowOff>
    </xdr:from>
    <xdr:to>
      <xdr:col>3</xdr:col>
      <xdr:colOff>1552575</xdr:colOff>
      <xdr:row>10</xdr:row>
      <xdr:rowOff>419100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</xdr:row>
      <xdr:rowOff>28575</xdr:rowOff>
    </xdr:from>
    <xdr:to>
      <xdr:col>3</xdr:col>
      <xdr:colOff>1552575</xdr:colOff>
      <xdr:row>11</xdr:row>
      <xdr:rowOff>1266825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12</xdr:row>
      <xdr:rowOff>28575</xdr:rowOff>
    </xdr:from>
    <xdr:to>
      <xdr:col>3</xdr:col>
      <xdr:colOff>1552575</xdr:colOff>
      <xdr:row>12</xdr:row>
      <xdr:rowOff>1266825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13</xdr:row>
      <xdr:rowOff>28575</xdr:rowOff>
    </xdr:from>
    <xdr:to>
      <xdr:col>3</xdr:col>
      <xdr:colOff>1552575</xdr:colOff>
      <xdr:row>13</xdr:row>
      <xdr:rowOff>1266825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14</xdr:row>
      <xdr:rowOff>28575</xdr:rowOff>
    </xdr:from>
    <xdr:to>
      <xdr:col>3</xdr:col>
      <xdr:colOff>1552575</xdr:colOff>
      <xdr:row>14</xdr:row>
      <xdr:rowOff>1266825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15</xdr:row>
      <xdr:rowOff>28575</xdr:rowOff>
    </xdr:from>
    <xdr:to>
      <xdr:col>3</xdr:col>
      <xdr:colOff>1552575</xdr:colOff>
      <xdr:row>18</xdr:row>
      <xdr:rowOff>209550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19</xdr:row>
      <xdr:rowOff>28575</xdr:rowOff>
    </xdr:from>
    <xdr:to>
      <xdr:col>3</xdr:col>
      <xdr:colOff>1552575</xdr:colOff>
      <xdr:row>19</xdr:row>
      <xdr:rowOff>1266825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20</xdr:row>
      <xdr:rowOff>28575</xdr:rowOff>
    </xdr:from>
    <xdr:to>
      <xdr:col>3</xdr:col>
      <xdr:colOff>1552575</xdr:colOff>
      <xdr:row>20</xdr:row>
      <xdr:rowOff>1266825</xdr:rowOff>
    </xdr:to>
    <xdr:pic>
      <xdr:nvPic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21</xdr:row>
      <xdr:rowOff>28575</xdr:rowOff>
    </xdr:from>
    <xdr:to>
      <xdr:col>3</xdr:col>
      <xdr:colOff>1552575</xdr:colOff>
      <xdr:row>21</xdr:row>
      <xdr:rowOff>1266825</xdr:rowOff>
    </xdr:to>
    <xdr:pic>
      <xdr:nvPicPr>
        <xdr:cNvPr id="12" name="Имя " descr="Descr 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22</xdr:row>
      <xdr:rowOff>28575</xdr:rowOff>
    </xdr:from>
    <xdr:to>
      <xdr:col>3</xdr:col>
      <xdr:colOff>1552575</xdr:colOff>
      <xdr:row>22</xdr:row>
      <xdr:rowOff>1266825</xdr:rowOff>
    </xdr:to>
    <xdr:pic>
      <xdr:nvPic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23</xdr:row>
      <xdr:rowOff>28575</xdr:rowOff>
    </xdr:from>
    <xdr:to>
      <xdr:col>3</xdr:col>
      <xdr:colOff>1552575</xdr:colOff>
      <xdr:row>23</xdr:row>
      <xdr:rowOff>1266825</xdr:rowOff>
    </xdr:to>
    <xdr:pic>
      <xdr:nvPicPr>
        <xdr:cNvPr id="14" name="Имя " descr="Descr 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24</xdr:row>
      <xdr:rowOff>28575</xdr:rowOff>
    </xdr:from>
    <xdr:to>
      <xdr:col>3</xdr:col>
      <xdr:colOff>1552575</xdr:colOff>
      <xdr:row>24</xdr:row>
      <xdr:rowOff>1266825</xdr:rowOff>
    </xdr:to>
    <xdr:pic>
      <xdr:nvPic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25</xdr:row>
      <xdr:rowOff>28575</xdr:rowOff>
    </xdr:from>
    <xdr:to>
      <xdr:col>3</xdr:col>
      <xdr:colOff>1552575</xdr:colOff>
      <xdr:row>25</xdr:row>
      <xdr:rowOff>1266825</xdr:rowOff>
    </xdr:to>
    <xdr:pic>
      <xdr:nvPicPr>
        <xdr:cNvPr id="16" name="Имя " descr="Descr 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26</xdr:row>
      <xdr:rowOff>28575</xdr:rowOff>
    </xdr:from>
    <xdr:to>
      <xdr:col>3</xdr:col>
      <xdr:colOff>1552575</xdr:colOff>
      <xdr:row>26</xdr:row>
      <xdr:rowOff>1266825</xdr:rowOff>
    </xdr:to>
    <xdr:pic>
      <xdr:nvPic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27</xdr:row>
      <xdr:rowOff>38100</xdr:rowOff>
    </xdr:from>
    <xdr:to>
      <xdr:col>3</xdr:col>
      <xdr:colOff>1552575</xdr:colOff>
      <xdr:row>28</xdr:row>
      <xdr:rowOff>638175</xdr:rowOff>
    </xdr:to>
    <xdr:pic>
      <xdr:nvPic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29</xdr:row>
      <xdr:rowOff>28575</xdr:rowOff>
    </xdr:from>
    <xdr:to>
      <xdr:col>3</xdr:col>
      <xdr:colOff>1552575</xdr:colOff>
      <xdr:row>31</xdr:row>
      <xdr:rowOff>419100</xdr:rowOff>
    </xdr:to>
    <xdr:pic>
      <xdr:nvPic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32</xdr:row>
      <xdr:rowOff>28575</xdr:rowOff>
    </xdr:from>
    <xdr:to>
      <xdr:col>3</xdr:col>
      <xdr:colOff>1552575</xdr:colOff>
      <xdr:row>34</xdr:row>
      <xdr:rowOff>419100</xdr:rowOff>
    </xdr:to>
    <xdr:pic>
      <xdr:nvPicPr>
        <xdr:cNvPr id="20" name="Имя " descr="Descr 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35</xdr:row>
      <xdr:rowOff>28575</xdr:rowOff>
    </xdr:from>
    <xdr:to>
      <xdr:col>3</xdr:col>
      <xdr:colOff>1552575</xdr:colOff>
      <xdr:row>35</xdr:row>
      <xdr:rowOff>1266825</xdr:rowOff>
    </xdr:to>
    <xdr:pic>
      <xdr:nvPicPr>
        <xdr:cNvPr id="21" name="Имя " descr="Descr 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36</xdr:row>
      <xdr:rowOff>28575</xdr:rowOff>
    </xdr:from>
    <xdr:to>
      <xdr:col>3</xdr:col>
      <xdr:colOff>1552575</xdr:colOff>
      <xdr:row>36</xdr:row>
      <xdr:rowOff>1266825</xdr:rowOff>
    </xdr:to>
    <xdr:pic>
      <xdr:nvPicPr>
        <xdr:cNvPr id="22" name="Имя " descr="Descr 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37</xdr:row>
      <xdr:rowOff>28575</xdr:rowOff>
    </xdr:from>
    <xdr:to>
      <xdr:col>3</xdr:col>
      <xdr:colOff>1552575</xdr:colOff>
      <xdr:row>37</xdr:row>
      <xdr:rowOff>1266825</xdr:rowOff>
    </xdr:to>
    <xdr:pic>
      <xdr:nvPicPr>
        <xdr:cNvPr id="23" name="Имя " descr="Descr 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289560</xdr:colOff>
      <xdr:row>11</xdr:row>
      <xdr:rowOff>0</xdr:rowOff>
    </xdr:from>
    <xdr:to>
      <xdr:col>8</xdr:col>
      <xdr:colOff>477520</xdr:colOff>
      <xdr:row>26</xdr:row>
      <xdr:rowOff>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629920</xdr:colOff>
      <xdr:row>11</xdr:row>
      <xdr:rowOff>0</xdr:rowOff>
    </xdr:from>
    <xdr:to>
      <xdr:col>12</xdr:col>
      <xdr:colOff>447040</xdr:colOff>
      <xdr:row>26</xdr:row>
      <xdr:rowOff>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X38"/>
  <sheetViews>
    <sheetView tabSelected="1" workbookViewId="0">
      <pane xSplit="4" ySplit="3" topLeftCell="E4" activePane="bottomRight" state="frozen"/>
      <selection pane="topRight" activeCell="G1" sqref="G1"/>
      <selection pane="bottomLeft" activeCell="A6" sqref="A6"/>
      <selection pane="bottomRight" activeCell="A6" sqref="A6"/>
    </sheetView>
  </sheetViews>
  <sheetFormatPr defaultColWidth="10.4140625" defaultRowHeight="11.45" customHeight="1" x14ac:dyDescent="0.3"/>
  <cols>
    <col min="1" max="1" width="8.1640625" style="1" customWidth="1"/>
    <col min="2" max="2" width="14" style="1" customWidth="1"/>
    <col min="3" max="3" width="11.25" style="1" customWidth="1"/>
    <col min="4" max="4" width="29.83203125" style="1" customWidth="1" collapsed="1"/>
    <col min="5" max="5" width="15.4140625" style="1" customWidth="1"/>
    <col min="6" max="6" width="10.4140625" style="1" customWidth="1"/>
    <col min="7" max="7" width="19.83203125" style="1" customWidth="1"/>
    <col min="8" max="8" width="11.75" style="1" customWidth="1"/>
    <col min="9" max="9" width="14.1640625" style="1" customWidth="1"/>
    <col min="10" max="10" width="16.1640625" style="3" customWidth="1"/>
    <col min="11" max="11" width="10" style="1" customWidth="1"/>
    <col min="12" max="12" width="17.4140625" style="1" customWidth="1"/>
    <col min="13" max="13" width="17.25" style="1" customWidth="1"/>
    <col min="14" max="15" width="10.4140625" style="1" customWidth="1"/>
    <col min="16" max="16" width="17.4140625" style="1" customWidth="1"/>
    <col min="17" max="17" width="9.1640625" style="1" customWidth="1"/>
    <col min="18" max="18" width="9.25" style="4" customWidth="1"/>
    <col min="19" max="19" width="10" style="2" customWidth="1"/>
    <col min="20" max="20" width="10.4140625" style="1" customWidth="1"/>
    <col min="21" max="21" width="7.75" style="1" customWidth="1"/>
    <col min="22" max="22" width="7" style="1" customWidth="1"/>
    <col min="23" max="24" width="5.83203125" style="1" customWidth="1"/>
  </cols>
  <sheetData>
    <row r="1" spans="1:24" ht="7.5" customHeight="1" x14ac:dyDescent="0.3">
      <c r="A1" s="2"/>
      <c r="B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T1" s="2"/>
      <c r="U1" s="2"/>
      <c r="V1" s="2"/>
      <c r="W1" s="2"/>
      <c r="X1" s="2"/>
    </row>
    <row r="2" spans="1:24" ht="12.75" customHeight="1" x14ac:dyDescent="0.3">
      <c r="A2" s="27"/>
      <c r="B2" s="27"/>
      <c r="C2" s="27"/>
      <c r="D2" s="27"/>
      <c r="E2" s="27"/>
      <c r="F2" s="27"/>
      <c r="G2" s="27"/>
      <c r="H2" s="27"/>
      <c r="I2" s="27"/>
      <c r="J2" s="28"/>
      <c r="K2" s="27"/>
      <c r="L2" s="27"/>
      <c r="M2" s="27"/>
      <c r="N2" s="27"/>
      <c r="O2" s="27"/>
      <c r="P2" s="27"/>
      <c r="Q2" s="27"/>
      <c r="R2" s="29"/>
      <c r="S2" s="27"/>
      <c r="T2" s="27"/>
      <c r="U2" s="27"/>
      <c r="V2" s="27"/>
      <c r="W2" s="27"/>
      <c r="X2" s="27"/>
    </row>
    <row r="3" spans="1:24" s="1" customFormat="1" ht="33" customHeight="1" x14ac:dyDescent="0.3">
      <c r="A3" s="5" t="s">
        <v>0</v>
      </c>
      <c r="B3" s="5" t="s">
        <v>1</v>
      </c>
      <c r="C3" s="6" t="s">
        <v>2</v>
      </c>
      <c r="D3" s="5" t="s">
        <v>3</v>
      </c>
      <c r="E3" s="7" t="s">
        <v>4</v>
      </c>
      <c r="F3" s="8" t="s">
        <v>5</v>
      </c>
      <c r="G3" s="5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9" t="s">
        <v>17</v>
      </c>
      <c r="S3" s="10" t="s">
        <v>154</v>
      </c>
      <c r="T3" s="10" t="s">
        <v>18</v>
      </c>
      <c r="U3" s="10" t="s">
        <v>19</v>
      </c>
      <c r="V3" s="7" t="s">
        <v>20</v>
      </c>
      <c r="W3" s="7" t="s">
        <v>21</v>
      </c>
      <c r="X3" s="5" t="s">
        <v>22</v>
      </c>
    </row>
    <row r="4" spans="1:24" s="1" customFormat="1" ht="35" customHeight="1" x14ac:dyDescent="0.3">
      <c r="A4" s="11" t="s">
        <v>23</v>
      </c>
      <c r="B4" s="11" t="s">
        <v>24</v>
      </c>
      <c r="C4" s="12" t="s">
        <v>25</v>
      </c>
      <c r="D4" s="44"/>
      <c r="E4" s="30" t="str">
        <f>HYPERLINK("https://www.google.ru/search?q=NF0A5A84JK3&amp;newwindow=1&amp;tbm=isch","Еще фото")</f>
        <v>Еще фото</v>
      </c>
      <c r="F4" s="13"/>
      <c r="G4" s="11" t="s">
        <v>26</v>
      </c>
      <c r="H4" s="11" t="s">
        <v>27</v>
      </c>
      <c r="I4" s="14" t="s">
        <v>28</v>
      </c>
      <c r="J4" s="14" t="s">
        <v>29</v>
      </c>
      <c r="K4" s="15" t="s">
        <v>30</v>
      </c>
      <c r="L4" s="47" t="s">
        <v>31</v>
      </c>
      <c r="M4" s="14"/>
      <c r="N4" s="14" t="s">
        <v>32</v>
      </c>
      <c r="O4" s="14"/>
      <c r="P4" s="15" t="s">
        <v>33</v>
      </c>
      <c r="Q4" s="16">
        <v>53399</v>
      </c>
      <c r="R4" s="17">
        <v>73.81</v>
      </c>
      <c r="S4" s="18">
        <v>16085.9355</v>
      </c>
      <c r="T4" s="19" t="s">
        <v>34</v>
      </c>
      <c r="U4" s="20" t="s">
        <v>35</v>
      </c>
      <c r="V4" s="21" t="s">
        <v>36</v>
      </c>
      <c r="W4" s="22">
        <v>32</v>
      </c>
      <c r="X4" s="23"/>
    </row>
    <row r="5" spans="1:24" s="1" customFormat="1" ht="35" customHeight="1" x14ac:dyDescent="0.3">
      <c r="A5" s="24" t="s">
        <v>23</v>
      </c>
      <c r="B5" s="24" t="s">
        <v>24</v>
      </c>
      <c r="C5" s="12" t="s">
        <v>25</v>
      </c>
      <c r="D5" s="45"/>
      <c r="E5" s="30" t="str">
        <f>HYPERLINK("https://www.google.ru/search?q=NF0A5A84JK3&amp;newwindow=1&amp;tbm=isch","Еще фото")</f>
        <v>Еще фото</v>
      </c>
      <c r="F5" s="13"/>
      <c r="G5" s="24" t="s">
        <v>26</v>
      </c>
      <c r="H5" s="24" t="s">
        <v>27</v>
      </c>
      <c r="I5" s="24" t="s">
        <v>28</v>
      </c>
      <c r="J5" s="14" t="s">
        <v>29</v>
      </c>
      <c r="K5" s="15" t="s">
        <v>30</v>
      </c>
      <c r="L5" s="48"/>
      <c r="M5" s="14"/>
      <c r="N5" s="14" t="s">
        <v>32</v>
      </c>
      <c r="O5" s="14"/>
      <c r="P5" s="15" t="s">
        <v>33</v>
      </c>
      <c r="Q5" s="16">
        <v>53399</v>
      </c>
      <c r="R5" s="17">
        <v>73.81</v>
      </c>
      <c r="S5" s="18">
        <v>16085.9355</v>
      </c>
      <c r="T5" s="19" t="s">
        <v>34</v>
      </c>
      <c r="U5" s="20" t="s">
        <v>37</v>
      </c>
      <c r="V5" s="21" t="s">
        <v>38</v>
      </c>
      <c r="W5" s="22">
        <v>64</v>
      </c>
      <c r="X5" s="23"/>
    </row>
    <row r="6" spans="1:24" s="1" customFormat="1" ht="37.049999999999997" customHeight="1" x14ac:dyDescent="0.3">
      <c r="A6" s="24" t="s">
        <v>23</v>
      </c>
      <c r="B6" s="24" t="s">
        <v>24</v>
      </c>
      <c r="C6" s="12" t="s">
        <v>25</v>
      </c>
      <c r="D6" s="46"/>
      <c r="E6" s="30" t="str">
        <f>HYPERLINK("https://www.google.ru/search?q=NF0A5A84JK3&amp;newwindow=1&amp;tbm=isch","Еще фото")</f>
        <v>Еще фото</v>
      </c>
      <c r="F6" s="13"/>
      <c r="G6" s="24" t="s">
        <v>26</v>
      </c>
      <c r="H6" s="24" t="s">
        <v>27</v>
      </c>
      <c r="I6" s="24" t="s">
        <v>28</v>
      </c>
      <c r="J6" s="14" t="s">
        <v>29</v>
      </c>
      <c r="K6" s="15" t="s">
        <v>30</v>
      </c>
      <c r="L6" s="49"/>
      <c r="M6" s="14"/>
      <c r="N6" s="14" t="s">
        <v>32</v>
      </c>
      <c r="O6" s="14"/>
      <c r="P6" s="15" t="s">
        <v>33</v>
      </c>
      <c r="Q6" s="16">
        <v>53399</v>
      </c>
      <c r="R6" s="17">
        <v>73.81</v>
      </c>
      <c r="S6" s="18">
        <v>16085.9355</v>
      </c>
      <c r="T6" s="19" t="s">
        <v>34</v>
      </c>
      <c r="U6" s="20" t="s">
        <v>39</v>
      </c>
      <c r="V6" s="21" t="s">
        <v>40</v>
      </c>
      <c r="W6" s="22">
        <v>35</v>
      </c>
      <c r="X6" s="23"/>
    </row>
    <row r="7" spans="1:24" s="1" customFormat="1" ht="52.05" customHeight="1" x14ac:dyDescent="0.3">
      <c r="A7" s="11" t="s">
        <v>23</v>
      </c>
      <c r="B7" s="11" t="s">
        <v>41</v>
      </c>
      <c r="C7" s="12" t="s">
        <v>42</v>
      </c>
      <c r="D7" s="50"/>
      <c r="E7" s="30" t="str">
        <f>HYPERLINK("https://www.google.ru/search?q=NF0A4R2WGM0&amp;newwindow=1&amp;tbm=isch","Еще фото")</f>
        <v>Еще фото</v>
      </c>
      <c r="F7" s="13"/>
      <c r="G7" s="11" t="s">
        <v>26</v>
      </c>
      <c r="H7" s="11" t="s">
        <v>27</v>
      </c>
      <c r="I7" s="14" t="s">
        <v>28</v>
      </c>
      <c r="J7" s="14" t="s">
        <v>43</v>
      </c>
      <c r="K7" s="15" t="s">
        <v>44</v>
      </c>
      <c r="L7" s="47" t="s">
        <v>45</v>
      </c>
      <c r="M7" s="14"/>
      <c r="N7" s="14" t="s">
        <v>46</v>
      </c>
      <c r="O7" s="14"/>
      <c r="P7" s="15" t="s">
        <v>47</v>
      </c>
      <c r="Q7" s="16">
        <v>60699</v>
      </c>
      <c r="R7" s="17">
        <v>52.57</v>
      </c>
      <c r="S7" s="18">
        <v>33105.9355</v>
      </c>
      <c r="T7" s="19" t="s">
        <v>34</v>
      </c>
      <c r="U7" s="20" t="s">
        <v>48</v>
      </c>
      <c r="V7" s="21" t="s">
        <v>49</v>
      </c>
      <c r="W7" s="22">
        <v>1</v>
      </c>
      <c r="X7" s="23"/>
    </row>
    <row r="8" spans="1:24" s="1" customFormat="1" ht="61.05" customHeight="1" x14ac:dyDescent="0.3">
      <c r="A8" s="24" t="s">
        <v>23</v>
      </c>
      <c r="B8" s="24" t="s">
        <v>41</v>
      </c>
      <c r="C8" s="12" t="s">
        <v>42</v>
      </c>
      <c r="D8" s="51"/>
      <c r="E8" s="30" t="str">
        <f>HYPERLINK("https://www.google.ru/search?q=NF0A4R2WGM0&amp;newwindow=1&amp;tbm=isch","Еще фото")</f>
        <v>Еще фото</v>
      </c>
      <c r="F8" s="13"/>
      <c r="G8" s="24" t="s">
        <v>26</v>
      </c>
      <c r="H8" s="24" t="s">
        <v>27</v>
      </c>
      <c r="I8" s="24" t="s">
        <v>28</v>
      </c>
      <c r="J8" s="14" t="s">
        <v>43</v>
      </c>
      <c r="K8" s="15" t="s">
        <v>44</v>
      </c>
      <c r="L8" s="49"/>
      <c r="M8" s="14"/>
      <c r="N8" s="14" t="s">
        <v>46</v>
      </c>
      <c r="O8" s="14"/>
      <c r="P8" s="15" t="s">
        <v>47</v>
      </c>
      <c r="Q8" s="16">
        <v>60699</v>
      </c>
      <c r="R8" s="17">
        <v>52.57</v>
      </c>
      <c r="S8" s="18">
        <v>33105.9355</v>
      </c>
      <c r="T8" s="19" t="s">
        <v>34</v>
      </c>
      <c r="U8" s="20" t="s">
        <v>50</v>
      </c>
      <c r="V8" s="21" t="s">
        <v>51</v>
      </c>
      <c r="W8" s="22">
        <v>1</v>
      </c>
      <c r="X8" s="23"/>
    </row>
    <row r="9" spans="1:24" s="1" customFormat="1" ht="35" customHeight="1" x14ac:dyDescent="0.3">
      <c r="A9" s="11" t="s">
        <v>23</v>
      </c>
      <c r="B9" s="11" t="s">
        <v>52</v>
      </c>
      <c r="C9" s="12" t="s">
        <v>53</v>
      </c>
      <c r="D9" s="44"/>
      <c r="E9" s="30" t="str">
        <f>HYPERLINK("https://www.google.ru/search?q=NF0A8D3N0UZ&amp;newwindow=1&amp;tbm=isch","Еще фото")</f>
        <v>Еще фото</v>
      </c>
      <c r="F9" s="13"/>
      <c r="G9" s="11" t="s">
        <v>54</v>
      </c>
      <c r="H9" s="11" t="s">
        <v>27</v>
      </c>
      <c r="I9" s="14" t="s">
        <v>28</v>
      </c>
      <c r="J9" s="14" t="s">
        <v>43</v>
      </c>
      <c r="K9" s="15" t="s">
        <v>44</v>
      </c>
      <c r="L9" s="47" t="s">
        <v>55</v>
      </c>
      <c r="M9" s="14"/>
      <c r="N9" s="14" t="s">
        <v>56</v>
      </c>
      <c r="O9" s="14"/>
      <c r="P9" s="15" t="s">
        <v>33</v>
      </c>
      <c r="Q9" s="16">
        <v>60699</v>
      </c>
      <c r="R9" s="17">
        <v>52.57</v>
      </c>
      <c r="S9" s="18">
        <v>33105.9355</v>
      </c>
      <c r="T9" s="19" t="s">
        <v>34</v>
      </c>
      <c r="U9" s="20" t="s">
        <v>50</v>
      </c>
      <c r="V9" s="21" t="s">
        <v>51</v>
      </c>
      <c r="W9" s="22">
        <v>1</v>
      </c>
      <c r="X9" s="23"/>
    </row>
    <row r="10" spans="1:24" s="1" customFormat="1" ht="35" customHeight="1" x14ac:dyDescent="0.3">
      <c r="A10" s="24" t="s">
        <v>23</v>
      </c>
      <c r="B10" s="24" t="s">
        <v>52</v>
      </c>
      <c r="C10" s="12" t="s">
        <v>53</v>
      </c>
      <c r="D10" s="45"/>
      <c r="E10" s="30" t="str">
        <f>HYPERLINK("https://www.google.ru/search?q=NF0A8D3N0UZ&amp;newwindow=1&amp;tbm=isch","Еще фото")</f>
        <v>Еще фото</v>
      </c>
      <c r="F10" s="13"/>
      <c r="G10" s="24" t="s">
        <v>54</v>
      </c>
      <c r="H10" s="24" t="s">
        <v>27</v>
      </c>
      <c r="I10" s="24" t="s">
        <v>28</v>
      </c>
      <c r="J10" s="14" t="s">
        <v>43</v>
      </c>
      <c r="K10" s="15" t="s">
        <v>44</v>
      </c>
      <c r="L10" s="48"/>
      <c r="M10" s="14"/>
      <c r="N10" s="14" t="s">
        <v>56</v>
      </c>
      <c r="O10" s="14"/>
      <c r="P10" s="15" t="s">
        <v>33</v>
      </c>
      <c r="Q10" s="16">
        <v>60699</v>
      </c>
      <c r="R10" s="17">
        <v>52.57</v>
      </c>
      <c r="S10" s="18">
        <v>33105.9355</v>
      </c>
      <c r="T10" s="19" t="s">
        <v>34</v>
      </c>
      <c r="U10" s="20" t="s">
        <v>35</v>
      </c>
      <c r="V10" s="21" t="s">
        <v>57</v>
      </c>
      <c r="W10" s="22">
        <v>1</v>
      </c>
      <c r="X10" s="23"/>
    </row>
    <row r="11" spans="1:24" s="1" customFormat="1" ht="37.049999999999997" customHeight="1" x14ac:dyDescent="0.3">
      <c r="A11" s="24" t="s">
        <v>23</v>
      </c>
      <c r="B11" s="24" t="s">
        <v>52</v>
      </c>
      <c r="C11" s="12" t="s">
        <v>53</v>
      </c>
      <c r="D11" s="46"/>
      <c r="E11" s="30" t="str">
        <f>HYPERLINK("https://www.google.ru/search?q=NF0A8D3N0UZ&amp;newwindow=1&amp;tbm=isch","Еще фото")</f>
        <v>Еще фото</v>
      </c>
      <c r="F11" s="13"/>
      <c r="G11" s="24" t="s">
        <v>54</v>
      </c>
      <c r="H11" s="24" t="s">
        <v>27</v>
      </c>
      <c r="I11" s="24" t="s">
        <v>28</v>
      </c>
      <c r="J11" s="14" t="s">
        <v>43</v>
      </c>
      <c r="K11" s="15" t="s">
        <v>44</v>
      </c>
      <c r="L11" s="49"/>
      <c r="M11" s="14"/>
      <c r="N11" s="14" t="s">
        <v>56</v>
      </c>
      <c r="O11" s="14"/>
      <c r="P11" s="15" t="s">
        <v>33</v>
      </c>
      <c r="Q11" s="16">
        <v>60699</v>
      </c>
      <c r="R11" s="17">
        <v>52.57</v>
      </c>
      <c r="S11" s="18">
        <v>33105.9355</v>
      </c>
      <c r="T11" s="19" t="s">
        <v>34</v>
      </c>
      <c r="U11" s="20" t="s">
        <v>37</v>
      </c>
      <c r="V11" s="21" t="s">
        <v>58</v>
      </c>
      <c r="W11" s="22">
        <v>1</v>
      </c>
      <c r="X11" s="23"/>
    </row>
    <row r="12" spans="1:24" s="1" customFormat="1" ht="108" customHeight="1" x14ac:dyDescent="0.3">
      <c r="A12" s="11" t="s">
        <v>23</v>
      </c>
      <c r="B12" s="11" t="s">
        <v>52</v>
      </c>
      <c r="C12" s="12" t="s">
        <v>59</v>
      </c>
      <c r="D12" s="25"/>
      <c r="E12" s="30" t="str">
        <f>HYPERLINK("https://www.google.ru/search?q=NF0A8D3NJK3&amp;newwindow=1&amp;tbm=isch","Еще фото")</f>
        <v>Еще фото</v>
      </c>
      <c r="F12" s="13"/>
      <c r="G12" s="11" t="s">
        <v>54</v>
      </c>
      <c r="H12" s="11" t="s">
        <v>27</v>
      </c>
      <c r="I12" s="14" t="s">
        <v>28</v>
      </c>
      <c r="J12" s="14" t="s">
        <v>43</v>
      </c>
      <c r="K12" s="15" t="s">
        <v>44</v>
      </c>
      <c r="L12" s="14" t="s">
        <v>60</v>
      </c>
      <c r="M12" s="14"/>
      <c r="N12" s="14" t="s">
        <v>32</v>
      </c>
      <c r="O12" s="14"/>
      <c r="P12" s="15" t="s">
        <v>33</v>
      </c>
      <c r="Q12" s="16">
        <v>60699</v>
      </c>
      <c r="R12" s="17">
        <v>52.57</v>
      </c>
      <c r="S12" s="18">
        <v>33105.9355</v>
      </c>
      <c r="T12" s="19" t="s">
        <v>34</v>
      </c>
      <c r="U12" s="20" t="s">
        <v>35</v>
      </c>
      <c r="V12" s="21" t="s">
        <v>57</v>
      </c>
      <c r="W12" s="22">
        <v>1</v>
      </c>
      <c r="X12" s="23"/>
    </row>
    <row r="13" spans="1:24" s="1" customFormat="1" ht="108" customHeight="1" x14ac:dyDescent="0.3">
      <c r="A13" s="11" t="s">
        <v>23</v>
      </c>
      <c r="B13" s="11" t="s">
        <v>61</v>
      </c>
      <c r="C13" s="12" t="s">
        <v>62</v>
      </c>
      <c r="D13" s="25"/>
      <c r="E13" s="30" t="str">
        <f>HYPERLINK("https://www.google.ru/search?q=NF0A89EGBOX&amp;newwindow=1&amp;tbm=isch","Еще фото")</f>
        <v>Еще фото</v>
      </c>
      <c r="F13" s="13"/>
      <c r="G13" s="11" t="s">
        <v>26</v>
      </c>
      <c r="H13" s="11" t="s">
        <v>27</v>
      </c>
      <c r="I13" s="14" t="s">
        <v>28</v>
      </c>
      <c r="J13" s="14" t="s">
        <v>43</v>
      </c>
      <c r="K13" s="15" t="s">
        <v>30</v>
      </c>
      <c r="L13" s="14" t="s">
        <v>63</v>
      </c>
      <c r="M13" s="14"/>
      <c r="N13" s="14" t="s">
        <v>64</v>
      </c>
      <c r="O13" s="14"/>
      <c r="P13" s="15" t="s">
        <v>33</v>
      </c>
      <c r="Q13" s="16">
        <v>37899</v>
      </c>
      <c r="R13" s="17">
        <v>52.56</v>
      </c>
      <c r="S13" s="18">
        <v>20674.4355</v>
      </c>
      <c r="T13" s="19" t="s">
        <v>34</v>
      </c>
      <c r="U13" s="20" t="s">
        <v>35</v>
      </c>
      <c r="V13" s="21" t="s">
        <v>36</v>
      </c>
      <c r="W13" s="22">
        <v>1</v>
      </c>
      <c r="X13" s="23"/>
    </row>
    <row r="14" spans="1:24" s="1" customFormat="1" ht="108" customHeight="1" x14ac:dyDescent="0.3">
      <c r="A14" s="11" t="s">
        <v>23</v>
      </c>
      <c r="B14" s="11" t="s">
        <v>65</v>
      </c>
      <c r="C14" s="12" t="s">
        <v>66</v>
      </c>
      <c r="D14" s="25"/>
      <c r="E14" s="30" t="str">
        <f>HYPERLINK("https://www.google.ru/search?q=T0A84IWQLI&amp;newwindow=1&amp;tbm=isch","Еще фото")</f>
        <v>Еще фото</v>
      </c>
      <c r="F14" s="13"/>
      <c r="G14" s="11" t="s">
        <v>26</v>
      </c>
      <c r="H14" s="11" t="s">
        <v>27</v>
      </c>
      <c r="I14" s="14" t="s">
        <v>28</v>
      </c>
      <c r="J14" s="14" t="s">
        <v>43</v>
      </c>
      <c r="K14" s="15" t="s">
        <v>44</v>
      </c>
      <c r="L14" s="14" t="s">
        <v>67</v>
      </c>
      <c r="M14" s="14"/>
      <c r="N14" s="14" t="s">
        <v>68</v>
      </c>
      <c r="O14" s="14"/>
      <c r="P14" s="15" t="s">
        <v>33</v>
      </c>
      <c r="Q14" s="16">
        <v>41599</v>
      </c>
      <c r="R14" s="17">
        <v>46.15</v>
      </c>
      <c r="S14" s="18">
        <v>25759.988499999999</v>
      </c>
      <c r="T14" s="19" t="s">
        <v>34</v>
      </c>
      <c r="U14" s="20" t="s">
        <v>39</v>
      </c>
      <c r="V14" s="21" t="s">
        <v>36</v>
      </c>
      <c r="W14" s="22">
        <v>1</v>
      </c>
      <c r="X14" s="23"/>
    </row>
    <row r="15" spans="1:24" s="1" customFormat="1" ht="108" customHeight="1" x14ac:dyDescent="0.3">
      <c r="A15" s="11" t="s">
        <v>23</v>
      </c>
      <c r="B15" s="11" t="s">
        <v>69</v>
      </c>
      <c r="C15" s="12" t="s">
        <v>70</v>
      </c>
      <c r="D15" s="25"/>
      <c r="E15" s="30" t="str">
        <f>HYPERLINK("https://www.google.ru/search?q=NF0A3C8D78M&amp;newwindow=1&amp;tbm=isch","Еще фото")</f>
        <v>Еще фото</v>
      </c>
      <c r="F15" s="13"/>
      <c r="G15" s="11" t="s">
        <v>26</v>
      </c>
      <c r="H15" s="11" t="s">
        <v>27</v>
      </c>
      <c r="I15" s="14" t="s">
        <v>28</v>
      </c>
      <c r="J15" s="14" t="s">
        <v>29</v>
      </c>
      <c r="K15" s="15" t="s">
        <v>30</v>
      </c>
      <c r="L15" s="14" t="s">
        <v>71</v>
      </c>
      <c r="M15" s="14"/>
      <c r="N15" s="14" t="s">
        <v>72</v>
      </c>
      <c r="O15" s="14"/>
      <c r="P15" s="15" t="s">
        <v>47</v>
      </c>
      <c r="Q15" s="16">
        <v>54999</v>
      </c>
      <c r="R15" s="17">
        <v>46</v>
      </c>
      <c r="S15" s="18">
        <v>34154.378999999994</v>
      </c>
      <c r="T15" s="19" t="s">
        <v>34</v>
      </c>
      <c r="U15" s="20" t="s">
        <v>37</v>
      </c>
      <c r="V15" s="21" t="s">
        <v>38</v>
      </c>
      <c r="W15" s="22">
        <v>1</v>
      </c>
      <c r="X15" s="23"/>
    </row>
    <row r="16" spans="1:24" s="1" customFormat="1" ht="26" customHeight="1" x14ac:dyDescent="0.3">
      <c r="A16" s="11" t="s">
        <v>23</v>
      </c>
      <c r="B16" s="11" t="s">
        <v>73</v>
      </c>
      <c r="C16" s="12" t="s">
        <v>74</v>
      </c>
      <c r="D16" s="44"/>
      <c r="E16" s="30" t="str">
        <f>HYPERLINK("https://www.google.ru/search?q=NF0A3C8DGOE&amp;newwindow=1&amp;tbm=isch","Еще фото")</f>
        <v>Еще фото</v>
      </c>
      <c r="F16" s="13"/>
      <c r="G16" s="11" t="s">
        <v>26</v>
      </c>
      <c r="H16" s="11" t="s">
        <v>27</v>
      </c>
      <c r="I16" s="14" t="s">
        <v>28</v>
      </c>
      <c r="J16" s="14" t="s">
        <v>43</v>
      </c>
      <c r="K16" s="15" t="s">
        <v>30</v>
      </c>
      <c r="L16" s="47" t="s">
        <v>71</v>
      </c>
      <c r="M16" s="14"/>
      <c r="N16" s="14" t="s">
        <v>32</v>
      </c>
      <c r="O16" s="14"/>
      <c r="P16" s="15" t="s">
        <v>75</v>
      </c>
      <c r="Q16" s="16">
        <v>53099</v>
      </c>
      <c r="R16" s="17">
        <v>46</v>
      </c>
      <c r="S16" s="18">
        <v>32974.478999999999</v>
      </c>
      <c r="T16" s="19" t="s">
        <v>34</v>
      </c>
      <c r="U16" s="20" t="s">
        <v>50</v>
      </c>
      <c r="V16" s="21" t="s">
        <v>58</v>
      </c>
      <c r="W16" s="22">
        <v>1</v>
      </c>
      <c r="X16" s="23"/>
    </row>
    <row r="17" spans="1:24" s="1" customFormat="1" ht="26" customHeight="1" x14ac:dyDescent="0.3">
      <c r="A17" s="24" t="s">
        <v>23</v>
      </c>
      <c r="B17" s="24" t="s">
        <v>73</v>
      </c>
      <c r="C17" s="12" t="s">
        <v>74</v>
      </c>
      <c r="D17" s="45"/>
      <c r="E17" s="30" t="str">
        <f>HYPERLINK("https://www.google.ru/search?q=NF0A3C8DGOE&amp;newwindow=1&amp;tbm=isch","Еще фото")</f>
        <v>Еще фото</v>
      </c>
      <c r="F17" s="13"/>
      <c r="G17" s="24" t="s">
        <v>26</v>
      </c>
      <c r="H17" s="24" t="s">
        <v>27</v>
      </c>
      <c r="I17" s="24" t="s">
        <v>28</v>
      </c>
      <c r="J17" s="14" t="s">
        <v>43</v>
      </c>
      <c r="K17" s="15" t="s">
        <v>30</v>
      </c>
      <c r="L17" s="48"/>
      <c r="M17" s="14"/>
      <c r="N17" s="14" t="s">
        <v>32</v>
      </c>
      <c r="O17" s="14"/>
      <c r="P17" s="15" t="s">
        <v>75</v>
      </c>
      <c r="Q17" s="16">
        <v>53099</v>
      </c>
      <c r="R17" s="17">
        <v>46</v>
      </c>
      <c r="S17" s="18">
        <v>32974.478999999999</v>
      </c>
      <c r="T17" s="19" t="s">
        <v>34</v>
      </c>
      <c r="U17" s="20" t="s">
        <v>35</v>
      </c>
      <c r="V17" s="21" t="s">
        <v>36</v>
      </c>
      <c r="W17" s="22">
        <v>1</v>
      </c>
      <c r="X17" s="23"/>
    </row>
    <row r="18" spans="1:24" s="1" customFormat="1" ht="26" customHeight="1" x14ac:dyDescent="0.3">
      <c r="A18" s="24" t="s">
        <v>23</v>
      </c>
      <c r="B18" s="24" t="s">
        <v>73</v>
      </c>
      <c r="C18" s="12" t="s">
        <v>74</v>
      </c>
      <c r="D18" s="45"/>
      <c r="E18" s="30" t="str">
        <f>HYPERLINK("https://www.google.ru/search?q=NF0A3C8DGOE&amp;newwindow=1&amp;tbm=isch","Еще фото")</f>
        <v>Еще фото</v>
      </c>
      <c r="F18" s="13"/>
      <c r="G18" s="24" t="s">
        <v>26</v>
      </c>
      <c r="H18" s="24" t="s">
        <v>27</v>
      </c>
      <c r="I18" s="24" t="s">
        <v>28</v>
      </c>
      <c r="J18" s="14" t="s">
        <v>43</v>
      </c>
      <c r="K18" s="15" t="s">
        <v>30</v>
      </c>
      <c r="L18" s="48"/>
      <c r="M18" s="14"/>
      <c r="N18" s="14" t="s">
        <v>32</v>
      </c>
      <c r="O18" s="14"/>
      <c r="P18" s="15" t="s">
        <v>75</v>
      </c>
      <c r="Q18" s="16">
        <v>53099</v>
      </c>
      <c r="R18" s="17">
        <v>46</v>
      </c>
      <c r="S18" s="18">
        <v>32974.478999999999</v>
      </c>
      <c r="T18" s="19" t="s">
        <v>34</v>
      </c>
      <c r="U18" s="20" t="s">
        <v>37</v>
      </c>
      <c r="V18" s="21" t="s">
        <v>38</v>
      </c>
      <c r="W18" s="22">
        <v>1</v>
      </c>
      <c r="X18" s="23"/>
    </row>
    <row r="19" spans="1:24" s="1" customFormat="1" ht="26" customHeight="1" x14ac:dyDescent="0.3">
      <c r="A19" s="24" t="s">
        <v>23</v>
      </c>
      <c r="B19" s="24" t="s">
        <v>73</v>
      </c>
      <c r="C19" s="12" t="s">
        <v>74</v>
      </c>
      <c r="D19" s="46"/>
      <c r="E19" s="30" t="str">
        <f>HYPERLINK("https://www.google.ru/search?q=NF0A3C8DGOE&amp;newwindow=1&amp;tbm=isch","Еще фото")</f>
        <v>Еще фото</v>
      </c>
      <c r="F19" s="13"/>
      <c r="G19" s="24" t="s">
        <v>26</v>
      </c>
      <c r="H19" s="24" t="s">
        <v>27</v>
      </c>
      <c r="I19" s="24" t="s">
        <v>28</v>
      </c>
      <c r="J19" s="14" t="s">
        <v>43</v>
      </c>
      <c r="K19" s="15" t="s">
        <v>30</v>
      </c>
      <c r="L19" s="49"/>
      <c r="M19" s="14"/>
      <c r="N19" s="14" t="s">
        <v>32</v>
      </c>
      <c r="O19" s="14"/>
      <c r="P19" s="15" t="s">
        <v>75</v>
      </c>
      <c r="Q19" s="16">
        <v>53099</v>
      </c>
      <c r="R19" s="17">
        <v>46</v>
      </c>
      <c r="S19" s="18">
        <v>32974.478999999999</v>
      </c>
      <c r="T19" s="19" t="s">
        <v>34</v>
      </c>
      <c r="U19" s="20" t="s">
        <v>39</v>
      </c>
      <c r="V19" s="21" t="s">
        <v>40</v>
      </c>
      <c r="W19" s="22">
        <v>1</v>
      </c>
      <c r="X19" s="23"/>
    </row>
    <row r="20" spans="1:24" s="1" customFormat="1" ht="108" customHeight="1" x14ac:dyDescent="0.3">
      <c r="A20" s="11" t="s">
        <v>23</v>
      </c>
      <c r="B20" s="11" t="s">
        <v>76</v>
      </c>
      <c r="C20" s="12" t="s">
        <v>77</v>
      </c>
      <c r="D20" s="25"/>
      <c r="E20" s="30" t="str">
        <f>HYPERLINK("https://www.google.ru/search?q=NF0A7ZYPTV8&amp;newwindow=1&amp;tbm=isch","Еще фото")</f>
        <v>Еще фото</v>
      </c>
      <c r="F20" s="13"/>
      <c r="G20" s="11" t="s">
        <v>26</v>
      </c>
      <c r="H20" s="11" t="s">
        <v>27</v>
      </c>
      <c r="I20" s="14" t="s">
        <v>28</v>
      </c>
      <c r="J20" s="14" t="s">
        <v>29</v>
      </c>
      <c r="K20" s="15" t="s">
        <v>30</v>
      </c>
      <c r="L20" s="14" t="s">
        <v>78</v>
      </c>
      <c r="M20" s="14"/>
      <c r="N20" s="14" t="s">
        <v>79</v>
      </c>
      <c r="O20" s="14"/>
      <c r="P20" s="15" t="s">
        <v>80</v>
      </c>
      <c r="Q20" s="16">
        <v>52999</v>
      </c>
      <c r="R20" s="17">
        <v>46</v>
      </c>
      <c r="S20" s="18">
        <v>32912.378999999994</v>
      </c>
      <c r="T20" s="19" t="s">
        <v>34</v>
      </c>
      <c r="U20" s="20" t="s">
        <v>37</v>
      </c>
      <c r="V20" s="21" t="s">
        <v>38</v>
      </c>
      <c r="W20" s="22">
        <v>1</v>
      </c>
      <c r="X20" s="23"/>
    </row>
    <row r="21" spans="1:24" s="1" customFormat="1" ht="108" customHeight="1" x14ac:dyDescent="0.3">
      <c r="A21" s="11" t="s">
        <v>23</v>
      </c>
      <c r="B21" s="11" t="s">
        <v>81</v>
      </c>
      <c r="C21" s="12" t="s">
        <v>82</v>
      </c>
      <c r="D21" s="25"/>
      <c r="E21" s="30" t="str">
        <f>HYPERLINK("https://www.google.ru/search?q=NF0A88XH5HO&amp;newwindow=1&amp;tbm=isch","Еще фото")</f>
        <v>Еще фото</v>
      </c>
      <c r="F21" s="13"/>
      <c r="G21" s="11" t="s">
        <v>83</v>
      </c>
      <c r="H21" s="11" t="s">
        <v>27</v>
      </c>
      <c r="I21" s="14" t="s">
        <v>28</v>
      </c>
      <c r="J21" s="14" t="s">
        <v>43</v>
      </c>
      <c r="K21" s="15" t="s">
        <v>30</v>
      </c>
      <c r="L21" s="14" t="s">
        <v>84</v>
      </c>
      <c r="M21" s="14"/>
      <c r="N21" s="14" t="s">
        <v>46</v>
      </c>
      <c r="O21" s="14"/>
      <c r="P21" s="15" t="s">
        <v>33</v>
      </c>
      <c r="Q21" s="16">
        <v>29799</v>
      </c>
      <c r="R21" s="17">
        <v>46</v>
      </c>
      <c r="S21" s="18">
        <v>18505.178999999996</v>
      </c>
      <c r="T21" s="19" t="s">
        <v>34</v>
      </c>
      <c r="U21" s="20" t="s">
        <v>39</v>
      </c>
      <c r="V21" s="21" t="s">
        <v>40</v>
      </c>
      <c r="W21" s="22">
        <v>1</v>
      </c>
      <c r="X21" s="23"/>
    </row>
    <row r="22" spans="1:24" s="1" customFormat="1" ht="108" customHeight="1" x14ac:dyDescent="0.3">
      <c r="A22" s="11" t="s">
        <v>23</v>
      </c>
      <c r="B22" s="11" t="s">
        <v>85</v>
      </c>
      <c r="C22" s="12" t="s">
        <v>86</v>
      </c>
      <c r="D22" s="25"/>
      <c r="E22" s="30" t="str">
        <f>HYPERLINK("https://www.google.ru/search?q=TA3C8DN11&amp;newwindow=1&amp;tbm=isch","Еще фото")</f>
        <v>Еще фото</v>
      </c>
      <c r="F22" s="13"/>
      <c r="G22" s="11" t="s">
        <v>26</v>
      </c>
      <c r="H22" s="11" t="s">
        <v>27</v>
      </c>
      <c r="I22" s="14" t="s">
        <v>28</v>
      </c>
      <c r="J22" s="14" t="s">
        <v>29</v>
      </c>
      <c r="K22" s="15" t="s">
        <v>30</v>
      </c>
      <c r="L22" s="14" t="s">
        <v>71</v>
      </c>
      <c r="M22" s="14"/>
      <c r="N22" s="14" t="s">
        <v>46</v>
      </c>
      <c r="O22" s="14"/>
      <c r="P22" s="15" t="s">
        <v>47</v>
      </c>
      <c r="Q22" s="16">
        <v>54999</v>
      </c>
      <c r="R22" s="17">
        <v>46</v>
      </c>
      <c r="S22" s="18">
        <v>34154.378999999994</v>
      </c>
      <c r="T22" s="19" t="s">
        <v>34</v>
      </c>
      <c r="U22" s="20" t="s">
        <v>37</v>
      </c>
      <c r="V22" s="21" t="s">
        <v>38</v>
      </c>
      <c r="W22" s="22">
        <v>1</v>
      </c>
      <c r="X22" s="23"/>
    </row>
    <row r="23" spans="1:24" s="1" customFormat="1" ht="108" customHeight="1" x14ac:dyDescent="0.3">
      <c r="A23" s="11" t="s">
        <v>23</v>
      </c>
      <c r="B23" s="11" t="s">
        <v>76</v>
      </c>
      <c r="C23" s="12" t="s">
        <v>87</v>
      </c>
      <c r="D23" s="25"/>
      <c r="E23" s="30" t="str">
        <f>HYPERLINK("https://www.google.ru/search?q=TA7ZYPSV8&amp;newwindow=1&amp;tbm=isch","Еще фото")</f>
        <v>Еще фото</v>
      </c>
      <c r="F23" s="13"/>
      <c r="G23" s="11" t="s">
        <v>26</v>
      </c>
      <c r="H23" s="11" t="s">
        <v>27</v>
      </c>
      <c r="I23" s="14" t="s">
        <v>28</v>
      </c>
      <c r="J23" s="14" t="s">
        <v>29</v>
      </c>
      <c r="K23" s="15" t="s">
        <v>30</v>
      </c>
      <c r="L23" s="14" t="s">
        <v>78</v>
      </c>
      <c r="M23" s="14"/>
      <c r="N23" s="14" t="s">
        <v>79</v>
      </c>
      <c r="O23" s="14"/>
      <c r="P23" s="15" t="s">
        <v>80</v>
      </c>
      <c r="Q23" s="16">
        <v>56699</v>
      </c>
      <c r="R23" s="17">
        <v>46</v>
      </c>
      <c r="S23" s="18">
        <v>35210.078999999998</v>
      </c>
      <c r="T23" s="19" t="s">
        <v>34</v>
      </c>
      <c r="U23" s="20" t="s">
        <v>37</v>
      </c>
      <c r="V23" s="21" t="s">
        <v>38</v>
      </c>
      <c r="W23" s="22">
        <v>1</v>
      </c>
      <c r="X23" s="23"/>
    </row>
    <row r="24" spans="1:24" s="1" customFormat="1" ht="108" customHeight="1" x14ac:dyDescent="0.3">
      <c r="A24" s="11" t="s">
        <v>23</v>
      </c>
      <c r="B24" s="11" t="s">
        <v>88</v>
      </c>
      <c r="C24" s="12" t="s">
        <v>89</v>
      </c>
      <c r="D24" s="25"/>
      <c r="E24" s="30" t="str">
        <f>HYPERLINK("https://www.google.ru/search?q=NF0A882G0OD&amp;newwindow=1&amp;tbm=isch","Еще фото")</f>
        <v>Еще фото</v>
      </c>
      <c r="F24" s="13"/>
      <c r="G24" s="11" t="s">
        <v>90</v>
      </c>
      <c r="H24" s="11" t="s">
        <v>91</v>
      </c>
      <c r="I24" s="14" t="s">
        <v>92</v>
      </c>
      <c r="J24" s="14" t="s">
        <v>43</v>
      </c>
      <c r="K24" s="15" t="s">
        <v>30</v>
      </c>
      <c r="L24" s="14" t="s">
        <v>93</v>
      </c>
      <c r="M24" s="14"/>
      <c r="N24" s="14" t="s">
        <v>94</v>
      </c>
      <c r="O24" s="14"/>
      <c r="P24" s="15" t="s">
        <v>95</v>
      </c>
      <c r="Q24" s="16">
        <v>3099</v>
      </c>
      <c r="R24" s="17">
        <v>46</v>
      </c>
      <c r="S24" s="18">
        <v>1924.4789999999998</v>
      </c>
      <c r="T24" s="19" t="s">
        <v>34</v>
      </c>
      <c r="U24" s="20" t="s">
        <v>50</v>
      </c>
      <c r="V24" s="21" t="s">
        <v>96</v>
      </c>
      <c r="W24" s="22">
        <v>2</v>
      </c>
      <c r="X24" s="23"/>
    </row>
    <row r="25" spans="1:24" s="1" customFormat="1" ht="108" customHeight="1" x14ac:dyDescent="0.3">
      <c r="A25" s="11" t="s">
        <v>23</v>
      </c>
      <c r="B25" s="11" t="s">
        <v>97</v>
      </c>
      <c r="C25" s="12" t="s">
        <v>98</v>
      </c>
      <c r="D25" s="25"/>
      <c r="E25" s="30" t="str">
        <f>HYPERLINK("https://www.google.ru/search?q=NF0A882H3OW&amp;newwindow=1&amp;tbm=isch","Еще фото")</f>
        <v>Еще фото</v>
      </c>
      <c r="F25" s="13"/>
      <c r="G25" s="11" t="s">
        <v>90</v>
      </c>
      <c r="H25" s="11" t="s">
        <v>91</v>
      </c>
      <c r="I25" s="14" t="s">
        <v>92</v>
      </c>
      <c r="J25" s="14" t="s">
        <v>29</v>
      </c>
      <c r="K25" s="15" t="s">
        <v>99</v>
      </c>
      <c r="L25" s="14" t="s">
        <v>100</v>
      </c>
      <c r="M25" s="14"/>
      <c r="N25" s="14" t="s">
        <v>32</v>
      </c>
      <c r="O25" s="14"/>
      <c r="P25" s="15" t="s">
        <v>33</v>
      </c>
      <c r="Q25" s="16">
        <v>3099</v>
      </c>
      <c r="R25" s="17">
        <v>46</v>
      </c>
      <c r="S25" s="18">
        <v>1924.4789999999998</v>
      </c>
      <c r="T25" s="19" t="s">
        <v>34</v>
      </c>
      <c r="U25" s="20" t="s">
        <v>50</v>
      </c>
      <c r="V25" s="21" t="s">
        <v>96</v>
      </c>
      <c r="W25" s="22">
        <v>1</v>
      </c>
      <c r="X25" s="23"/>
    </row>
    <row r="26" spans="1:24" s="1" customFormat="1" ht="108" customHeight="1" x14ac:dyDescent="0.3">
      <c r="A26" s="11" t="s">
        <v>23</v>
      </c>
      <c r="B26" s="11" t="s">
        <v>101</v>
      </c>
      <c r="C26" s="12" t="s">
        <v>102</v>
      </c>
      <c r="D26" s="25"/>
      <c r="E26" s="30" t="str">
        <f>HYPERLINK("https://www.google.ru/search?q=T0A8A9MKX7&amp;newwindow=1&amp;tbm=isch","Еще фото")</f>
        <v>Еще фото</v>
      </c>
      <c r="F26" s="13"/>
      <c r="G26" s="11" t="s">
        <v>103</v>
      </c>
      <c r="H26" s="11" t="s">
        <v>104</v>
      </c>
      <c r="I26" s="14" t="s">
        <v>105</v>
      </c>
      <c r="J26" s="14" t="s">
        <v>43</v>
      </c>
      <c r="K26" s="15" t="s">
        <v>30</v>
      </c>
      <c r="L26" s="14" t="s">
        <v>106</v>
      </c>
      <c r="M26" s="14"/>
      <c r="N26" s="14" t="s">
        <v>32</v>
      </c>
      <c r="O26" s="14"/>
      <c r="P26" s="15" t="s">
        <v>107</v>
      </c>
      <c r="Q26" s="16">
        <v>25099</v>
      </c>
      <c r="R26" s="17">
        <v>46.21</v>
      </c>
      <c r="S26" s="18">
        <v>15524.988499999998</v>
      </c>
      <c r="T26" s="19" t="s">
        <v>108</v>
      </c>
      <c r="U26" s="20" t="s">
        <v>109</v>
      </c>
      <c r="V26" s="22">
        <v>43</v>
      </c>
      <c r="W26" s="22">
        <v>1</v>
      </c>
      <c r="X26" s="23"/>
    </row>
    <row r="27" spans="1:24" s="1" customFormat="1" ht="108" customHeight="1" x14ac:dyDescent="0.3">
      <c r="A27" s="11" t="s">
        <v>23</v>
      </c>
      <c r="B27" s="11" t="s">
        <v>110</v>
      </c>
      <c r="C27" s="12" t="s">
        <v>111</v>
      </c>
      <c r="D27" s="25"/>
      <c r="E27" s="30" t="str">
        <f>HYPERLINK("https://www.google.ru/search?q=NF0A83NDMN8&amp;newwindow=1&amp;tbm=isch","Еще фото")</f>
        <v>Еще фото</v>
      </c>
      <c r="F27" s="13"/>
      <c r="G27" s="11" t="s">
        <v>112</v>
      </c>
      <c r="H27" s="11" t="s">
        <v>104</v>
      </c>
      <c r="I27" s="14" t="s">
        <v>105</v>
      </c>
      <c r="J27" s="14" t="s">
        <v>43</v>
      </c>
      <c r="K27" s="15" t="s">
        <v>30</v>
      </c>
      <c r="L27" s="14" t="s">
        <v>113</v>
      </c>
      <c r="M27" s="14"/>
      <c r="N27" s="14" t="s">
        <v>56</v>
      </c>
      <c r="O27" s="14"/>
      <c r="P27" s="15" t="s">
        <v>114</v>
      </c>
      <c r="Q27" s="16">
        <v>26899</v>
      </c>
      <c r="R27" s="17">
        <v>46.09</v>
      </c>
      <c r="S27" s="18">
        <v>16674.988499999999</v>
      </c>
      <c r="T27" s="19" t="s">
        <v>108</v>
      </c>
      <c r="U27" s="20" t="s">
        <v>115</v>
      </c>
      <c r="V27" s="22">
        <v>42</v>
      </c>
      <c r="W27" s="22">
        <v>1</v>
      </c>
      <c r="X27" s="23"/>
    </row>
    <row r="28" spans="1:24" s="1" customFormat="1" ht="52.05" customHeight="1" x14ac:dyDescent="0.3">
      <c r="A28" s="11" t="s">
        <v>23</v>
      </c>
      <c r="B28" s="11" t="s">
        <v>116</v>
      </c>
      <c r="C28" s="12" t="s">
        <v>117</v>
      </c>
      <c r="D28" s="50"/>
      <c r="E28" s="30" t="str">
        <f>HYPERLINK("https://www.google.ru/search?q=NF0A8A90KX7&amp;newwindow=1&amp;tbm=isch","Еще фото")</f>
        <v>Еще фото</v>
      </c>
      <c r="F28" s="13"/>
      <c r="G28" s="11" t="s">
        <v>118</v>
      </c>
      <c r="H28" s="11" t="s">
        <v>104</v>
      </c>
      <c r="I28" s="14" t="s">
        <v>119</v>
      </c>
      <c r="J28" s="14" t="s">
        <v>43</v>
      </c>
      <c r="K28" s="15" t="s">
        <v>30</v>
      </c>
      <c r="L28" s="47" t="s">
        <v>120</v>
      </c>
      <c r="M28" s="14"/>
      <c r="N28" s="14" t="s">
        <v>32</v>
      </c>
      <c r="O28" s="14"/>
      <c r="P28" s="15" t="s">
        <v>121</v>
      </c>
      <c r="Q28" s="16">
        <v>8199</v>
      </c>
      <c r="R28" s="17">
        <v>65.02</v>
      </c>
      <c r="S28" s="18">
        <v>3297.9354999999996</v>
      </c>
      <c r="T28" s="19" t="s">
        <v>108</v>
      </c>
      <c r="U28" s="20" t="s">
        <v>122</v>
      </c>
      <c r="V28" s="22">
        <v>39</v>
      </c>
      <c r="W28" s="22">
        <v>2</v>
      </c>
      <c r="X28" s="23"/>
    </row>
    <row r="29" spans="1:24" s="1" customFormat="1" ht="61.05" customHeight="1" x14ac:dyDescent="0.3">
      <c r="A29" s="24" t="s">
        <v>23</v>
      </c>
      <c r="B29" s="24" t="s">
        <v>116</v>
      </c>
      <c r="C29" s="12" t="s">
        <v>117</v>
      </c>
      <c r="D29" s="51"/>
      <c r="E29" s="30" t="str">
        <f>HYPERLINK("https://www.google.ru/search?q=NF0A8A90KX7&amp;newwindow=1&amp;tbm=isch","Еще фото")</f>
        <v>Еще фото</v>
      </c>
      <c r="F29" s="13"/>
      <c r="G29" s="24" t="s">
        <v>118</v>
      </c>
      <c r="H29" s="24" t="s">
        <v>104</v>
      </c>
      <c r="I29" s="24" t="s">
        <v>119</v>
      </c>
      <c r="J29" s="14" t="s">
        <v>43</v>
      </c>
      <c r="K29" s="15" t="s">
        <v>30</v>
      </c>
      <c r="L29" s="49"/>
      <c r="M29" s="14"/>
      <c r="N29" s="14" t="s">
        <v>32</v>
      </c>
      <c r="O29" s="14"/>
      <c r="P29" s="15" t="s">
        <v>121</v>
      </c>
      <c r="Q29" s="16">
        <v>8199</v>
      </c>
      <c r="R29" s="17">
        <v>65.02</v>
      </c>
      <c r="S29" s="18">
        <v>3297.9354999999996</v>
      </c>
      <c r="T29" s="19" t="s">
        <v>108</v>
      </c>
      <c r="U29" s="20" t="s">
        <v>123</v>
      </c>
      <c r="V29" s="26">
        <v>40.5</v>
      </c>
      <c r="W29" s="22">
        <v>4</v>
      </c>
      <c r="X29" s="23"/>
    </row>
    <row r="30" spans="1:24" s="1" customFormat="1" ht="35" customHeight="1" x14ac:dyDescent="0.3">
      <c r="A30" s="11" t="s">
        <v>23</v>
      </c>
      <c r="B30" s="11" t="s">
        <v>116</v>
      </c>
      <c r="C30" s="12" t="s">
        <v>124</v>
      </c>
      <c r="D30" s="44"/>
      <c r="E30" s="30" t="str">
        <f>HYPERLINK("https://www.google.ru/search?q=NF0A4T2RI85&amp;newwindow=1&amp;tbm=isch","Еще фото")</f>
        <v>Еще фото</v>
      </c>
      <c r="F30" s="13"/>
      <c r="G30" s="11" t="s">
        <v>118</v>
      </c>
      <c r="H30" s="11" t="s">
        <v>104</v>
      </c>
      <c r="I30" s="14" t="s">
        <v>119</v>
      </c>
      <c r="J30" s="14" t="s">
        <v>43</v>
      </c>
      <c r="K30" s="15" t="s">
        <v>30</v>
      </c>
      <c r="L30" s="47" t="s">
        <v>125</v>
      </c>
      <c r="M30" s="14"/>
      <c r="N30" s="14" t="s">
        <v>79</v>
      </c>
      <c r="O30" s="14"/>
      <c r="P30" s="15" t="s">
        <v>121</v>
      </c>
      <c r="Q30" s="16">
        <v>7299</v>
      </c>
      <c r="R30" s="17">
        <v>64.819999999999993</v>
      </c>
      <c r="S30" s="18">
        <v>2952.9354999999996</v>
      </c>
      <c r="T30" s="19" t="s">
        <v>108</v>
      </c>
      <c r="U30" s="20" t="s">
        <v>122</v>
      </c>
      <c r="V30" s="22">
        <v>39</v>
      </c>
      <c r="W30" s="22">
        <v>2</v>
      </c>
      <c r="X30" s="23"/>
    </row>
    <row r="31" spans="1:24" s="1" customFormat="1" ht="35" customHeight="1" x14ac:dyDescent="0.3">
      <c r="A31" s="24" t="s">
        <v>23</v>
      </c>
      <c r="B31" s="24" t="s">
        <v>116</v>
      </c>
      <c r="C31" s="12" t="s">
        <v>124</v>
      </c>
      <c r="D31" s="45"/>
      <c r="E31" s="30" t="str">
        <f>HYPERLINK("https://www.google.ru/search?q=NF0A4T2RI85&amp;newwindow=1&amp;tbm=isch","Еще фото")</f>
        <v>Еще фото</v>
      </c>
      <c r="F31" s="13"/>
      <c r="G31" s="24" t="s">
        <v>118</v>
      </c>
      <c r="H31" s="24" t="s">
        <v>104</v>
      </c>
      <c r="I31" s="24" t="s">
        <v>119</v>
      </c>
      <c r="J31" s="14" t="s">
        <v>43</v>
      </c>
      <c r="K31" s="15" t="s">
        <v>30</v>
      </c>
      <c r="L31" s="48"/>
      <c r="M31" s="14"/>
      <c r="N31" s="14" t="s">
        <v>79</v>
      </c>
      <c r="O31" s="14"/>
      <c r="P31" s="15" t="s">
        <v>121</v>
      </c>
      <c r="Q31" s="16">
        <v>7299</v>
      </c>
      <c r="R31" s="17">
        <v>64.819999999999993</v>
      </c>
      <c r="S31" s="18">
        <v>2952.9354999999996</v>
      </c>
      <c r="T31" s="19" t="s">
        <v>108</v>
      </c>
      <c r="U31" s="20" t="s">
        <v>123</v>
      </c>
      <c r="V31" s="26">
        <v>40.5</v>
      </c>
      <c r="W31" s="22">
        <v>3</v>
      </c>
      <c r="X31" s="23"/>
    </row>
    <row r="32" spans="1:24" s="1" customFormat="1" ht="37.049999999999997" customHeight="1" x14ac:dyDescent="0.3">
      <c r="A32" s="24" t="s">
        <v>23</v>
      </c>
      <c r="B32" s="24" t="s">
        <v>116</v>
      </c>
      <c r="C32" s="12" t="s">
        <v>124</v>
      </c>
      <c r="D32" s="46"/>
      <c r="E32" s="30" t="str">
        <f>HYPERLINK("https://www.google.ru/search?q=NF0A4T2RI85&amp;newwindow=1&amp;tbm=isch","Еще фото")</f>
        <v>Еще фото</v>
      </c>
      <c r="F32" s="13"/>
      <c r="G32" s="24" t="s">
        <v>118</v>
      </c>
      <c r="H32" s="24" t="s">
        <v>104</v>
      </c>
      <c r="I32" s="24" t="s">
        <v>119</v>
      </c>
      <c r="J32" s="14" t="s">
        <v>43</v>
      </c>
      <c r="K32" s="15" t="s">
        <v>30</v>
      </c>
      <c r="L32" s="49"/>
      <c r="M32" s="14"/>
      <c r="N32" s="14" t="s">
        <v>79</v>
      </c>
      <c r="O32" s="14"/>
      <c r="P32" s="15" t="s">
        <v>121</v>
      </c>
      <c r="Q32" s="16">
        <v>7299</v>
      </c>
      <c r="R32" s="17">
        <v>64.819999999999993</v>
      </c>
      <c r="S32" s="18">
        <v>2952.9354999999996</v>
      </c>
      <c r="T32" s="19" t="s">
        <v>108</v>
      </c>
      <c r="U32" s="20" t="s">
        <v>126</v>
      </c>
      <c r="V32" s="22">
        <v>42</v>
      </c>
      <c r="W32" s="22">
        <v>3</v>
      </c>
      <c r="X32" s="23"/>
    </row>
    <row r="33" spans="1:24" s="1" customFormat="1" ht="35" customHeight="1" x14ac:dyDescent="0.3">
      <c r="A33" s="11" t="s">
        <v>23</v>
      </c>
      <c r="B33" s="11" t="s">
        <v>127</v>
      </c>
      <c r="C33" s="12" t="s">
        <v>128</v>
      </c>
      <c r="D33" s="44"/>
      <c r="E33" s="30" t="str">
        <f>HYPERLINK("https://www.google.ru/search?q=NF0A3C8D8R5&amp;newwindow=1&amp;tbm=isch","Еще фото")</f>
        <v>Еще фото</v>
      </c>
      <c r="F33" s="13"/>
      <c r="G33" s="11" t="s">
        <v>129</v>
      </c>
      <c r="H33" s="11" t="s">
        <v>27</v>
      </c>
      <c r="I33" s="14" t="s">
        <v>130</v>
      </c>
      <c r="J33" s="14" t="s">
        <v>43</v>
      </c>
      <c r="K33" s="15" t="s">
        <v>30</v>
      </c>
      <c r="L33" s="47" t="s">
        <v>71</v>
      </c>
      <c r="M33" s="14"/>
      <c r="N33" s="14" t="s">
        <v>32</v>
      </c>
      <c r="O33" s="14"/>
      <c r="P33" s="15" t="s">
        <v>33</v>
      </c>
      <c r="Q33" s="16">
        <v>55199</v>
      </c>
      <c r="R33" s="17">
        <v>53.28</v>
      </c>
      <c r="S33" s="18">
        <v>29655.9355</v>
      </c>
      <c r="T33" s="19" t="s">
        <v>34</v>
      </c>
      <c r="U33" s="20" t="s">
        <v>50</v>
      </c>
      <c r="V33" s="21" t="s">
        <v>58</v>
      </c>
      <c r="W33" s="22">
        <v>1</v>
      </c>
      <c r="X33" s="23"/>
    </row>
    <row r="34" spans="1:24" s="1" customFormat="1" ht="35" customHeight="1" x14ac:dyDescent="0.3">
      <c r="A34" s="24" t="s">
        <v>23</v>
      </c>
      <c r="B34" s="24" t="s">
        <v>127</v>
      </c>
      <c r="C34" s="12" t="s">
        <v>128</v>
      </c>
      <c r="D34" s="45"/>
      <c r="E34" s="30" t="str">
        <f>HYPERLINK("https://www.google.ru/search?q=NF0A3C8D8R5&amp;newwindow=1&amp;tbm=isch","Еще фото")</f>
        <v>Еще фото</v>
      </c>
      <c r="F34" s="13"/>
      <c r="G34" s="24" t="s">
        <v>129</v>
      </c>
      <c r="H34" s="24" t="s">
        <v>27</v>
      </c>
      <c r="I34" s="24" t="s">
        <v>130</v>
      </c>
      <c r="J34" s="14" t="s">
        <v>43</v>
      </c>
      <c r="K34" s="15" t="s">
        <v>30</v>
      </c>
      <c r="L34" s="48"/>
      <c r="M34" s="14"/>
      <c r="N34" s="14" t="s">
        <v>32</v>
      </c>
      <c r="O34" s="14"/>
      <c r="P34" s="15" t="s">
        <v>33</v>
      </c>
      <c r="Q34" s="16">
        <v>55199</v>
      </c>
      <c r="R34" s="17">
        <v>53.28</v>
      </c>
      <c r="S34" s="18">
        <v>29655.9355</v>
      </c>
      <c r="T34" s="19" t="s">
        <v>34</v>
      </c>
      <c r="U34" s="20" t="s">
        <v>37</v>
      </c>
      <c r="V34" s="21" t="s">
        <v>38</v>
      </c>
      <c r="W34" s="22">
        <v>1</v>
      </c>
      <c r="X34" s="23"/>
    </row>
    <row r="35" spans="1:24" s="1" customFormat="1" ht="37.049999999999997" customHeight="1" x14ac:dyDescent="0.3">
      <c r="A35" s="24" t="s">
        <v>23</v>
      </c>
      <c r="B35" s="24" t="s">
        <v>127</v>
      </c>
      <c r="C35" s="12" t="s">
        <v>128</v>
      </c>
      <c r="D35" s="46"/>
      <c r="E35" s="30" t="str">
        <f>HYPERLINK("https://www.google.ru/search?q=NF0A3C8D8R5&amp;newwindow=1&amp;tbm=isch","Еще фото")</f>
        <v>Еще фото</v>
      </c>
      <c r="F35" s="13"/>
      <c r="G35" s="24" t="s">
        <v>129</v>
      </c>
      <c r="H35" s="24" t="s">
        <v>27</v>
      </c>
      <c r="I35" s="24" t="s">
        <v>130</v>
      </c>
      <c r="J35" s="14" t="s">
        <v>43</v>
      </c>
      <c r="K35" s="15" t="s">
        <v>30</v>
      </c>
      <c r="L35" s="49"/>
      <c r="M35" s="14"/>
      <c r="N35" s="14" t="s">
        <v>32</v>
      </c>
      <c r="O35" s="14"/>
      <c r="P35" s="15" t="s">
        <v>33</v>
      </c>
      <c r="Q35" s="16">
        <v>55199</v>
      </c>
      <c r="R35" s="17">
        <v>53.28</v>
      </c>
      <c r="S35" s="18">
        <v>29655.9355</v>
      </c>
      <c r="T35" s="19" t="s">
        <v>34</v>
      </c>
      <c r="U35" s="20" t="s">
        <v>39</v>
      </c>
      <c r="V35" s="21" t="s">
        <v>40</v>
      </c>
      <c r="W35" s="22">
        <v>1</v>
      </c>
      <c r="X35" s="23"/>
    </row>
    <row r="36" spans="1:24" s="1" customFormat="1" ht="108" customHeight="1" x14ac:dyDescent="0.3">
      <c r="A36" s="11" t="s">
        <v>23</v>
      </c>
      <c r="B36" s="11" t="s">
        <v>131</v>
      </c>
      <c r="C36" s="12" t="s">
        <v>132</v>
      </c>
      <c r="D36" s="25"/>
      <c r="E36" s="30" t="str">
        <f>HYPERLINK("https://www.google.ru/search?q=NF0A89EUJK3&amp;newwindow=1&amp;tbm=isch","Еще фото")</f>
        <v>Еще фото</v>
      </c>
      <c r="F36" s="13"/>
      <c r="G36" s="11" t="s">
        <v>133</v>
      </c>
      <c r="H36" s="11" t="s">
        <v>27</v>
      </c>
      <c r="I36" s="14" t="s">
        <v>130</v>
      </c>
      <c r="J36" s="14" t="s">
        <v>43</v>
      </c>
      <c r="K36" s="15" t="s">
        <v>30</v>
      </c>
      <c r="L36" s="14" t="s">
        <v>134</v>
      </c>
      <c r="M36" s="14"/>
      <c r="N36" s="14" t="s">
        <v>32</v>
      </c>
      <c r="O36" s="14"/>
      <c r="P36" s="15" t="s">
        <v>135</v>
      </c>
      <c r="Q36" s="16">
        <v>12099</v>
      </c>
      <c r="R36" s="17">
        <v>46.28</v>
      </c>
      <c r="S36" s="18">
        <v>7474.9884999999995</v>
      </c>
      <c r="T36" s="19" t="s">
        <v>34</v>
      </c>
      <c r="U36" s="20" t="s">
        <v>136</v>
      </c>
      <c r="V36" s="21" t="s">
        <v>137</v>
      </c>
      <c r="W36" s="22">
        <v>1</v>
      </c>
      <c r="X36" s="23"/>
    </row>
    <row r="37" spans="1:24" s="1" customFormat="1" ht="108" customHeight="1" x14ac:dyDescent="0.3">
      <c r="A37" s="11" t="s">
        <v>23</v>
      </c>
      <c r="B37" s="11" t="s">
        <v>127</v>
      </c>
      <c r="C37" s="12" t="s">
        <v>138</v>
      </c>
      <c r="D37" s="25"/>
      <c r="E37" s="30" t="str">
        <f>HYPERLINK("https://www.google.ru/search?q=NF0A3C8DLFW&amp;newwindow=1&amp;tbm=isch","Еще фото")</f>
        <v>Еще фото</v>
      </c>
      <c r="F37" s="13"/>
      <c r="G37" s="11" t="s">
        <v>129</v>
      </c>
      <c r="H37" s="11" t="s">
        <v>27</v>
      </c>
      <c r="I37" s="14" t="s">
        <v>130</v>
      </c>
      <c r="J37" s="14" t="s">
        <v>43</v>
      </c>
      <c r="K37" s="15" t="s">
        <v>30</v>
      </c>
      <c r="L37" s="14" t="s">
        <v>71</v>
      </c>
      <c r="M37" s="14"/>
      <c r="N37" s="14" t="s">
        <v>46</v>
      </c>
      <c r="O37" s="14"/>
      <c r="P37" s="15" t="s">
        <v>33</v>
      </c>
      <c r="Q37" s="16">
        <v>52899</v>
      </c>
      <c r="R37" s="17">
        <v>46</v>
      </c>
      <c r="S37" s="18">
        <v>32850.278999999995</v>
      </c>
      <c r="T37" s="19" t="s">
        <v>34</v>
      </c>
      <c r="U37" s="20" t="s">
        <v>37</v>
      </c>
      <c r="V37" s="21" t="s">
        <v>38</v>
      </c>
      <c r="W37" s="22">
        <v>1</v>
      </c>
      <c r="X37" s="23"/>
    </row>
    <row r="38" spans="1:24" s="1" customFormat="1" ht="108" customHeight="1" x14ac:dyDescent="0.3">
      <c r="A38" s="11" t="s">
        <v>23</v>
      </c>
      <c r="B38" s="11" t="s">
        <v>127</v>
      </c>
      <c r="C38" s="12" t="s">
        <v>139</v>
      </c>
      <c r="D38" s="25"/>
      <c r="E38" s="30" t="str">
        <f>HYPERLINK("https://www.google.ru/search?q=NF0A853IHCH&amp;newwindow=1&amp;tbm=isch","Еще фото")</f>
        <v>Еще фото</v>
      </c>
      <c r="F38" s="13"/>
      <c r="G38" s="11" t="s">
        <v>129</v>
      </c>
      <c r="H38" s="11" t="s">
        <v>27</v>
      </c>
      <c r="I38" s="14" t="s">
        <v>130</v>
      </c>
      <c r="J38" s="14" t="s">
        <v>43</v>
      </c>
      <c r="K38" s="15" t="s">
        <v>30</v>
      </c>
      <c r="L38" s="14" t="s">
        <v>140</v>
      </c>
      <c r="M38" s="14"/>
      <c r="N38" s="14" t="s">
        <v>46</v>
      </c>
      <c r="O38" s="14"/>
      <c r="P38" s="15" t="s">
        <v>33</v>
      </c>
      <c r="Q38" s="16">
        <v>36399</v>
      </c>
      <c r="R38" s="17">
        <v>46</v>
      </c>
      <c r="S38" s="18">
        <v>22603.778999999999</v>
      </c>
      <c r="T38" s="19" t="s">
        <v>34</v>
      </c>
      <c r="U38" s="20" t="s">
        <v>37</v>
      </c>
      <c r="V38" s="21" t="s">
        <v>38</v>
      </c>
      <c r="W38" s="22">
        <v>1</v>
      </c>
      <c r="X38" s="23"/>
    </row>
  </sheetData>
  <autoFilter ref="A3:X38" xr:uid="{00000000-0009-0000-0000-000000000000}"/>
  <mergeCells count="14">
    <mergeCell ref="D4:D6"/>
    <mergeCell ref="L4:L6"/>
    <mergeCell ref="D7:D8"/>
    <mergeCell ref="L7:L8"/>
    <mergeCell ref="D9:D11"/>
    <mergeCell ref="L9:L11"/>
    <mergeCell ref="D33:D35"/>
    <mergeCell ref="L33:L35"/>
    <mergeCell ref="D16:D19"/>
    <mergeCell ref="L16:L19"/>
    <mergeCell ref="D28:D29"/>
    <mergeCell ref="L28:L29"/>
    <mergeCell ref="D30:D32"/>
    <mergeCell ref="L30:L32"/>
  </mergeCells>
  <dataValidations count="7">
    <dataValidation type="whole" operator="lessThanOrEqual" allowBlank="1" showErrorMessage="1" errorTitle="Неверно" error="Заказ не может быть больше Наличия" sqref="X4" xr:uid="{00000000-0002-0000-0000-000000000000}">
      <formula1>32</formula1>
    </dataValidation>
    <dataValidation type="whole" operator="lessThanOrEqual" allowBlank="1" showErrorMessage="1" errorTitle="Неверно" error="Заказ не может быть больше Наличия" sqref="X5" xr:uid="{00000000-0002-0000-0000-000001000000}">
      <formula1>64</formula1>
    </dataValidation>
    <dataValidation type="whole" operator="lessThanOrEqual" allowBlank="1" showErrorMessage="1" errorTitle="Неверно" error="Заказ не может быть больше Наличия" sqref="X6" xr:uid="{00000000-0002-0000-0000-000002000000}">
      <formula1>35</formula1>
    </dataValidation>
    <dataValidation type="whole" operator="lessThanOrEqual" allowBlank="1" showErrorMessage="1" errorTitle="Неверно" error="Заказ не может быть больше Наличия" sqref="X33:X38 X25:X27 X7:X23" xr:uid="{00000000-0002-0000-0000-000003000000}">
      <formula1>1</formula1>
    </dataValidation>
    <dataValidation type="whole" operator="lessThanOrEqual" allowBlank="1" showErrorMessage="1" errorTitle="Неверно" error="Заказ не может быть больше Наличия" sqref="X24 X30 X28" xr:uid="{00000000-0002-0000-0000-000014000000}">
      <formula1>2</formula1>
    </dataValidation>
    <dataValidation type="whole" operator="lessThanOrEqual" allowBlank="1" showErrorMessage="1" errorTitle="Неверно" error="Заказ не может быть больше Наличия" sqref="X29" xr:uid="{00000000-0002-0000-0000-000019000000}">
      <formula1>4</formula1>
    </dataValidation>
    <dataValidation type="whole" operator="lessThanOrEqual" allowBlank="1" showErrorMessage="1" errorTitle="Неверно" error="Заказ не может быть больше Наличия" sqref="X31:X32" xr:uid="{00000000-0002-0000-0000-00001B000000}">
      <formula1>3</formula1>
    </dataValidation>
  </dataValidations>
  <pageMargins left="0.75" right="1" top="0.75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6"/>
  <sheetViews>
    <sheetView workbookViewId="0"/>
  </sheetViews>
  <sheetFormatPr defaultColWidth="9.1640625" defaultRowHeight="14.25" x14ac:dyDescent="0.45"/>
  <cols>
    <col min="1" max="1" width="2.75" style="31" customWidth="1"/>
    <col min="2" max="3" width="31.75" style="31" customWidth="1"/>
    <col min="4" max="4" width="2.75" style="31" customWidth="1"/>
    <col min="5" max="5" width="35.75" style="32" customWidth="1"/>
    <col min="6" max="7" width="22.75" style="34" customWidth="1"/>
    <col min="8" max="8" width="2.75" style="32" customWidth="1"/>
    <col min="9" max="9" width="38.75" style="32" customWidth="1"/>
    <col min="10" max="11" width="16.75" style="34" customWidth="1"/>
    <col min="12" max="16384" width="9.1640625" style="31"/>
  </cols>
  <sheetData>
    <row r="1" spans="2:11" x14ac:dyDescent="0.45">
      <c r="E1" s="37" t="s">
        <v>142</v>
      </c>
      <c r="F1" s="33"/>
      <c r="G1" s="38"/>
    </row>
    <row r="2" spans="2:11" x14ac:dyDescent="0.45">
      <c r="E2" s="35" t="s">
        <v>143</v>
      </c>
      <c r="F2" s="39">
        <f>SUMPRODUCT(TDSheet!$Q$4:$Q$1048572,TDSheet!$X$4:$X$1048572)</f>
        <v>0</v>
      </c>
      <c r="G2" s="39"/>
      <c r="H2" s="40"/>
      <c r="I2" s="40"/>
      <c r="J2" s="41"/>
      <c r="K2" s="41"/>
    </row>
    <row r="3" spans="2:11" x14ac:dyDescent="0.45">
      <c r="B3" s="54"/>
      <c r="C3" s="54"/>
      <c r="E3" s="35" t="s">
        <v>144</v>
      </c>
      <c r="F3" s="39" t="e">
        <f>SUMPRODUCT(TDSheet!#REF!,TDSheet!$X$4:$X$1048571)</f>
        <v>#REF!</v>
      </c>
      <c r="G3" s="39"/>
      <c r="H3" s="40"/>
      <c r="I3" s="40"/>
      <c r="J3" s="41"/>
      <c r="K3" s="41"/>
    </row>
    <row r="4" spans="2:11" x14ac:dyDescent="0.45">
      <c r="B4" s="52" t="s">
        <v>141</v>
      </c>
      <c r="C4" s="53"/>
      <c r="E4" s="36" t="s">
        <v>145</v>
      </c>
      <c r="F4" s="42" t="s">
        <v>149</v>
      </c>
      <c r="G4" s="42" t="s">
        <v>150</v>
      </c>
      <c r="H4" s="40"/>
      <c r="I4" s="42" t="s">
        <v>151</v>
      </c>
      <c r="J4" s="42" t="s">
        <v>153</v>
      </c>
      <c r="K4" s="42" t="s">
        <v>150</v>
      </c>
    </row>
    <row r="5" spans="2:11" x14ac:dyDescent="0.45">
      <c r="B5" s="53"/>
      <c r="C5" s="53"/>
      <c r="E5" s="35" t="s">
        <v>104</v>
      </c>
      <c r="F5" s="39" t="e">
        <f>SUMPRODUCT(- -(TDSheet!$H$4:$H$1048569="Обувь"),TDSheet!#REF!,TDSheet!$X$4:$X$1048569)</f>
        <v>#REF!</v>
      </c>
      <c r="G5" s="39">
        <f>SUMIF(TDSheet!$H$4:$H$1048569,"Обувь",TDSheet!$X$4:$X$1048569)</f>
        <v>0</v>
      </c>
      <c r="H5" s="40"/>
      <c r="I5" s="43" t="s">
        <v>30</v>
      </c>
      <c r="J5" s="39" t="e">
        <f>SUMPRODUCT(- -(TDSheet!$K$4:$K$1048569="Мужчины"),TDSheet!#REF!,TDSheet!$X$4:$X$1048569)</f>
        <v>#REF!</v>
      </c>
      <c r="K5" s="39">
        <f>SUMIF(TDSheet!$K$4:$K$1048569,"Мужчины",TDSheet!$X$4:$X$1048569)</f>
        <v>0</v>
      </c>
    </row>
    <row r="6" spans="2:11" x14ac:dyDescent="0.45">
      <c r="B6" s="53"/>
      <c r="C6" s="53"/>
      <c r="E6" s="35" t="s">
        <v>27</v>
      </c>
      <c r="F6" s="39" t="e">
        <f>SUMPRODUCT(- -(TDSheet!$H$4:$H$1048569="Одежда"),TDSheet!#REF!,TDSheet!$X$4:$X$1048569)</f>
        <v>#REF!</v>
      </c>
      <c r="G6" s="39">
        <f>SUMIF(TDSheet!$H$4:$H$1048569,"Одежда",TDSheet!$X$4:$X$1048569)</f>
        <v>0</v>
      </c>
      <c r="H6" s="40"/>
      <c r="I6" s="43" t="s">
        <v>44</v>
      </c>
      <c r="J6" s="39" t="e">
        <f>SUMPRODUCT(- -(TDSheet!$K$4:$K$1048569="Женщины"),TDSheet!#REF!,TDSheet!$X$4:$X$1048569)</f>
        <v>#REF!</v>
      </c>
      <c r="K6" s="39">
        <f>SUMIF(TDSheet!$K$4:$K$1048569,"Женщины",TDSheet!$X$4:$X$1048569)</f>
        <v>0</v>
      </c>
    </row>
    <row r="7" spans="2:11" x14ac:dyDescent="0.45">
      <c r="B7" s="53"/>
      <c r="C7" s="53"/>
      <c r="E7" s="35" t="s">
        <v>91</v>
      </c>
      <c r="F7" s="39" t="e">
        <f>SUMPRODUCT(- -(TDSheet!$H$4:$H$1048569="Аксессуары"),TDSheet!#REF!,TDSheet!$X$4:$X$1048569)</f>
        <v>#REF!</v>
      </c>
      <c r="G7" s="39">
        <f>SUMIF(TDSheet!$H$4:$H$1048569,"Аксессуары",TDSheet!$X$4:$X$1048569)</f>
        <v>0</v>
      </c>
      <c r="H7" s="40"/>
      <c r="I7" s="43" t="s">
        <v>152</v>
      </c>
      <c r="J7" s="39" t="e">
        <f>SUMPRODUCT(- -(TDSheet!$K$4:$K$1048569="Дети"),TDSheet!#REF!,TDSheet!$X$4:$X$1048569)</f>
        <v>#REF!</v>
      </c>
      <c r="K7" s="39">
        <f>SUMIF(TDSheet!$K$4:$K$1048569,"Дети",TDSheet!$X$4:$X$1048569)</f>
        <v>0</v>
      </c>
    </row>
    <row r="8" spans="2:11" x14ac:dyDescent="0.45">
      <c r="B8" s="53"/>
      <c r="C8" s="53"/>
      <c r="E8" s="35" t="s">
        <v>146</v>
      </c>
      <c r="F8" s="39" t="e">
        <f>SUMPRODUCT(- -(TDSheet!$H$4:$H$1048569="Спорт. Инвентарь"),TDSheet!#REF!,TDSheet!$X$4:$X$1048569)</f>
        <v>#REF!</v>
      </c>
      <c r="G8" s="39">
        <f>SUMIF(TDSheet!$H$4:$H$1048569,"Спорт. Инвентарь",TDSheet!$X$4:$X$1048569)</f>
        <v>0</v>
      </c>
      <c r="H8" s="40"/>
      <c r="I8" s="43" t="s">
        <v>99</v>
      </c>
      <c r="J8" s="39" t="e">
        <f>SUMPRODUCT(- -(TDSheet!$K$4:$K$1048569="Унисекс"),TDSheet!#REF!,TDSheet!$X$4:$X$1048569)</f>
        <v>#REF!</v>
      </c>
      <c r="K8" s="39">
        <f>SUMIF(TDSheet!$K$4:$K$1048569,"Унисекс",TDSheet!$X$4:$X$1048569)</f>
        <v>0</v>
      </c>
    </row>
    <row r="9" spans="2:11" x14ac:dyDescent="0.45">
      <c r="B9" s="53"/>
      <c r="C9" s="53"/>
      <c r="E9" s="35" t="s">
        <v>147</v>
      </c>
      <c r="F9" s="39" t="e">
        <f>SUMPRODUCT(- -(TDSheet!$H$4:$H$1048569="Сумки и рюкзаки"),TDSheet!#REF!,TDSheet!$X$4:$X$1048569)</f>
        <v>#REF!</v>
      </c>
      <c r="G9" s="39">
        <f>SUMIF(TDSheet!$H$4:$H$1048569,"Сумки и рюкзаки",TDSheet!$X$4:$X$1048569)</f>
        <v>0</v>
      </c>
      <c r="H9" s="40"/>
      <c r="I9" s="40"/>
      <c r="J9" s="41"/>
      <c r="K9" s="41"/>
    </row>
    <row r="10" spans="2:11" x14ac:dyDescent="0.45">
      <c r="B10" s="53"/>
      <c r="C10" s="53"/>
      <c r="E10" s="35" t="s">
        <v>148</v>
      </c>
      <c r="F10" s="39" t="e">
        <f>SUM(F5:F9)</f>
        <v>#REF!</v>
      </c>
      <c r="G10" s="39">
        <f>SUM(G5:G9)</f>
        <v>0</v>
      </c>
      <c r="H10" s="40"/>
      <c r="I10" s="40"/>
      <c r="J10" s="41"/>
      <c r="K10" s="41"/>
    </row>
    <row r="11" spans="2:11" x14ac:dyDescent="0.45">
      <c r="B11" s="53"/>
      <c r="C11" s="53"/>
    </row>
    <row r="12" spans="2:11" x14ac:dyDescent="0.45">
      <c r="B12" s="53"/>
      <c r="C12" s="53"/>
    </row>
    <row r="13" spans="2:11" x14ac:dyDescent="0.45">
      <c r="B13" s="53"/>
      <c r="C13" s="53"/>
    </row>
    <row r="14" spans="2:11" x14ac:dyDescent="0.45">
      <c r="B14" s="53"/>
      <c r="C14" s="53"/>
    </row>
    <row r="15" spans="2:11" x14ac:dyDescent="0.45">
      <c r="B15" s="53"/>
      <c r="C15" s="53"/>
    </row>
    <row r="16" spans="2:11" x14ac:dyDescent="0.45">
      <c r="B16" s="54"/>
      <c r="C16" s="54"/>
    </row>
  </sheetData>
  <mergeCells count="3">
    <mergeCell ref="B4:C15"/>
    <mergeCell ref="B3:C3"/>
    <mergeCell ref="B16:C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TDSheet</vt:lpstr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Дятькина Анна</dc:creator>
  <cp:lastModifiedBy>maxm3</cp:lastModifiedBy>
  <dcterms:created xsi:type="dcterms:W3CDTF">2026-05-22T09:22:59Z</dcterms:created>
  <dcterms:modified xsi:type="dcterms:W3CDTF">2026-05-23T06:26:09Z</dcterms:modified>
</cp:coreProperties>
</file>