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926A8542-184A-4177-BBA8-1A3FC2261310}"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TDSheet!$A$3:$X$194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<sst xmlns="http://schemas.openxmlformats.org/spreadsheetml/2006/main" count="2681" uniqueCount="338">
  <si>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</si>
  <si>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</si>
  <si>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</si>
  <si>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</si>
  <si>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</si>
  <si>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</si>
  <si>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</si>
  <si>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</si>
  <si>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</si>
  <si>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</si>
  <si>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</si>
  <si>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</si>
  <si>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</si>
  <si>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</si>
  <si>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</si>
  <si>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</si>
  <si>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</si>
  <si>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</si>
  <si>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</si>
  <si>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</si>
  <si>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</si>
  <si>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</si>
  <si>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</si>
  <si>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S.Oliver</t>
  </si>
  <si>
    <t>Pants</t>
  </si>
  <si>
    <t>10211181802160998-5472</t>
  </si>
  <si>
    <t>Брюки</t>
  </si>
  <si>
    <t>Одежда</t>
  </si>
  <si>
    <t>Casual</t>
  </si>
  <si>
    <t>Женщины</t>
  </si>
  <si>
    <t>Откройте для себя идеальное сочетание комфорта и стиля с нашими брюками из твила из хлопковой смеси! Эти брюки с широкими штанинами созданы для тех, кто ценит свободу движений и элегантность. Обычная посадка и прорезные карманы делают их практичным выбором на каждый день. Выполненные из мягкой ткани, состоящей на 60% из хлопка и на 40% из вискозы, эти брюки идеально подходят для теплых дней весны и лета. Добавьте изысканности в свой повседневный гардероб с нашей новой коллекцией!</t>
  </si>
  <si>
    <t>N/A.</t>
  </si>
  <si>
    <t>синий</t>
  </si>
  <si>
    <t>60% хлопок, 40% вискоза, подкладка: 100% полиэстер</t>
  </si>
  <si>
    <t>EUR</t>
  </si>
  <si>
    <t>34</t>
  </si>
  <si>
    <t>36</t>
  </si>
  <si>
    <t>38</t>
  </si>
  <si>
    <t>10211181802157189-85B5</t>
  </si>
  <si>
    <t>Эти брюки свободного кроя с яркими узорами воплощают стиль и комфорт в каждом дюйме. Идеально продуманная высокая посадка и зауженные штанины делают акцент на вашей фигуре, создавая элегантный и утонченный образ. Эластичный пояс обеспечивает непревзойденный комфорт в течение всего дня, позволяя вам чувствовать себя уверенно и непринужденно. Эти брюки из вискозной смеси станут идеальным выбором как для рабочего дня в офисе, так и для неспешных бранчей на выходных. Их универсальность позволяет легко сочетать их как с элегантными блузками для создания строгого образа, так и с повседневными футболками для более расслабленного стиля. Подчеркните свой непринужденный шик в любом сезоне и позвольте этим брюкам стать ключевой частью вашего гардероба. Идеально подходящие для любого случая, они подарят вам не только удобство, но и уверенность в вашей неотразимости!</t>
  </si>
  <si>
    <t>коричневый</t>
  </si>
  <si>
    <t>64% полиэстер, 35% вискоза, 1% эластан</t>
  </si>
  <si>
    <t>32</t>
  </si>
  <si>
    <t>10211181802157189-99B5</t>
  </si>
  <si>
    <t>черный</t>
  </si>
  <si>
    <t>50251181802148966-9999</t>
  </si>
  <si>
    <t>Откройте для себя идеальные брюки для стильных женщин, которые станут ключевым элементом вашего гардероба! Эти брюки длиной 7/8 совмещают непревзойденный комфорт и элегантность с неподвластным времени дизайном, который всегда остается актуальным. Изготовленные из высококачественного материала, они обеспечивают свободу движений, не ограничивая вашу активную повседневную жизнь. Эти брюки легко комбинируются с блузкой для создания делового офисного образа или с повседневным топом для отдыха на выходных. Благодаря универсальному крою, они подходят для любого сезона, будь то теплая весна или прохладная осень, и любого случая, от деловой встречи до прогулки по парку. Подчеркните свою женственность, уверенность и уникальный стиль с помощью этой незаменимой вещи в вашем гардеробе. Эти брюки не просто одежда, а ваш способ заявить о себе в любом окружении.</t>
  </si>
  <si>
    <t>серый/черный</t>
  </si>
  <si>
    <t>95% полиэстер 5% эластан</t>
  </si>
  <si>
    <t>50351181802141165-5884</t>
  </si>
  <si>
    <t>Мужчины</t>
  </si>
  <si>
    <t>Погрузитесь в непринужденную элегантность с нашими мужскими брюками из твила. Облегающий крой создаёт современный образ, а мягкая ткань гарантирует комфорт. Откройте для себя универсальную модель с косыми карманами и застёжкой на пуговицы. Они идеально подходят для неформальных случаев, воплощая непринуждённый шик и являясь неотъемлемой частью любого гардероба. Сочетайте их с рубашкой для создания элегантного образа или с футболкой для непринуждённого образа. Дополните свою коллекцию повседневной одежды этими элегантными брюками и будьте готовы к любому дню.</t>
  </si>
  <si>
    <t>98% хлопок, 2% эластан</t>
  </si>
  <si>
    <t>INT</t>
  </si>
  <si>
    <t>32/32</t>
  </si>
  <si>
    <t>32/34</t>
  </si>
  <si>
    <t>Jeans</t>
  </si>
  <si>
    <t>10311261852133754-53Z4</t>
  </si>
  <si>
    <t>Джинсы</t>
  </si>
  <si>
    <t>Эти джинсы станут идеальной основой для ваших самых смелых и ярких образов. Изготовленные из качественного денима, они обладают приталенным кроем, который обтягивает ногу по всей длине, обеспечивая комфорт и стиль. Благодаря своей универсальности, классические джинсы прекрасно сочетаются с различными элементами гардероба — будь то футболка, свитшот, короткая куртка или блузка. Независимо от времени года, они создают стильные ансамбли, подходящие для прогулок, повседневной носки в офис, встреч с друзьями или даже выхода на вечерние мероприятия. Эти джинсы легко дополняются подходящей обувью и аксессуарами, что позволяет вам выразить свою индивидуальность и создать уникальный образ. Долговечность и практичность денима гарантируют, что джинсы будут служить вам не один сезон, оставаясь фаворитом в вашем гардеробе. Они легко поддаются уходу, сохраняя первоначальный вид даже после многочисленных стирок, что делает их не только стильными, но и функциональными.</t>
  </si>
  <si>
    <t>30/34</t>
  </si>
  <si>
    <t>30/36</t>
  </si>
  <si>
    <t>31/34</t>
  </si>
  <si>
    <t>46-48</t>
  </si>
  <si>
    <t>31/36</t>
  </si>
  <si>
    <t>32/36</t>
  </si>
  <si>
    <t>50251261852163004-55Y3</t>
  </si>
  <si>
    <t>Откройте для себя совершенство в каждой детали с джинсами от s.Oliver, выполненными в стильном синем цвете. Созданные из 100% хлопка, они обеспечивают непревзойденный комфорт и удобную посадку. Высокая талия и надежная застежка из молнии и пуговиц придают элегантный вид. Прямой крой и пять карманов прекрасно дополняют практичный дизайн. Особое внимание привлекает стиль карго, который добавляет нотку смелости и современности вашему образу. Идеальный выбор для тех, кто ценит стиль и удобство.</t>
  </si>
  <si>
    <t>голубой</t>
  </si>
  <si>
    <t>99% хлопок, 1% эластан, подкладка: 65% полиэстер, 35% хлопок</t>
  </si>
  <si>
    <t>34/32</t>
  </si>
  <si>
    <t>36/32</t>
  </si>
  <si>
    <t>38/32</t>
  </si>
  <si>
    <t>40/32</t>
  </si>
  <si>
    <t>50351261852157911-53Z4</t>
  </si>
  <si>
    <t>ХИТ</t>
  </si>
  <si>
    <t>Откройте для себя идеальные мужские джинсы от s.Oliver, которые станут ключевым элементом вашего гардероба. Сочетая современный стиль и исключительный комфорт, эти джинсы выполнены из качественного денима, гарантируя долговечность и удобство. Продуманный крой подчеркивает силуэт, а универсальный дизайн легко комбинируется с рубашками или футболками. Идеальны для любого случая — от повседневных встреч до вечерних мероприятий, они отражают вашу индивидуальность и уверенность.</t>
  </si>
  <si>
    <t>99% хлопок, 1% эластан</t>
  </si>
  <si>
    <t>28/32</t>
  </si>
  <si>
    <t>28/34</t>
  </si>
  <si>
    <t>29/32</t>
  </si>
  <si>
    <t>44-46</t>
  </si>
  <si>
    <t>29/34</t>
  </si>
  <si>
    <t>30/32</t>
  </si>
  <si>
    <t>31/32</t>
  </si>
  <si>
    <t>10311261852133777-52Z3</t>
  </si>
  <si>
    <t>Обладают всеми преимуществами джинсовой одежды: комфорт, практичность и стиль. Джинсы выполнены из качественного денима, что делает их плотными и прочными. Обеспечивают идеальную посадку на любую фигуру, подчеркивая мужественность и стиль своего обладателя. За счет средней талии и зауженного кроя эффектно акцентируют внимание на сильных ногах. Джинсы станут идеальным выбором для подростков и молодежи, благодаря своему универсальному дизайну и возможности использования в различных стилях. Идеальны для повседневной носки, будь то поход в офис, прогулка с друзьями или тренировка в спортзале. Сочетайте их с любимыми спортивными кроссовками для создания повседневного кэжуал образа, с классической рубашкой и офисными туфлями для стильного и делового вида.</t>
  </si>
  <si>
    <t>84% хлопок, 14% полиэстер, 2% эластан</t>
  </si>
  <si>
    <t>10311261852157420-52Z4</t>
  </si>
  <si>
    <t>Откройте для себя непринужденную элегантность с нашей прозрачной футболкой с длинным рукавом для женщин. Ее тонкая текстура добавляет интриги, а облегающий крой подчеркивает ваш силуэт. Идеально подходит для многослойного ношения или ношения отдельно, эта универсальная вещь легко переходит из дня в вечер. Мягкая на ощупь и с классическим круглым вырезом, это ваш новый фаворит на любой сезон. Как вы будете носить свою?</t>
  </si>
  <si>
    <t>76% хлопок, 23% полиэстер, 1% эластан</t>
  </si>
  <si>
    <t>28/36</t>
  </si>
  <si>
    <t>29/36</t>
  </si>
  <si>
    <t>38/34</t>
  </si>
  <si>
    <t>38/36</t>
  </si>
  <si>
    <t>50251261852119182-58Z8</t>
  </si>
  <si>
    <t>Представляем вам стильные и удобные джинсы для женщин. Этот продукт предназначен для тех, кто ценит комфорт и качество безупречного исполнения. Сезонностью этой модели является круглогодичность, поэтому они подойдут не только для зимы, но и для лета, осени и весны. Джинсы созданы с использованием высококачественных материалов. Основной состав – хлопок, который отличается приятной тактильной текстурой и способностью пропускать воздух. Дополнительно в составе присутствует эластан, который обеспечивает эластичность и свободу движения. Каждая деталь джинсов проходит контроль качества, чтобы уверенно встретить ожидания самых требовательных покупателей. Эта модель имеет ряд особенностей, которые делают ее уникальной. Прорезные карманы добавляют некий шик и неповторимость, подчеркивая индивидуальность своей обладательницы. Застежка на молнию и пуговицы обеспечивает легкость в надевании и снятии. Средняя посадка подчеркивает достоинства фигуры и придает ей элегантный силуэт. Будьте модными и стильными с джинсами от линейки QS by s.Oliver бренда S.Oliver!</t>
  </si>
  <si>
    <t>34/34</t>
  </si>
  <si>
    <t>10211261852064331-55Z2</t>
  </si>
  <si>
    <t>Современные женские джинсы — идеальный выбор для тех, кто ценит комфорт и стиль, обеспечивая удобство в течение всего дня. Эти джинсы подчёркивают стройный силуэт, но при этом не облегают излишне, сохраняя достаточный простор для свободы движений. Независимо от сезона, в этих джинсах вы будете выглядеть стильно, элегантно и изящно. Они прекрасно сочетаются с любым верхом — от повседневных футболок до классических рубашек. Благодаря мягкому качественному материалу, модель нежно облегает изгибы тела, гарантируя непревзойдённый комфорт весь день. Джинсы подходят для самых разных ситуаций: от прогулок на свежем воздухе до рабочих встреч или вечерних выходов. Их универсальность позволяет эксплуатировать разнообразие комбинаций, создавая образы, которые подчеркнут вашу индивидуальность. Эти джинсы станут важной частью вашего гардероба, делая каждый образ непринуждённо современным и утончённым.</t>
  </si>
  <si>
    <t>10211261852151252-56Z6</t>
  </si>
  <si>
    <t>Женские скинни джинсы — это популярная модель, идеально облегающая фигуру и подчеркивающая ее достоинства. Эти джинсы превосходно смотрятся на любом типе фигуры и росте, создавая эффект стройного и элегантного силуэта. Изготовленные из качественного денима, они плотно прилегают по всей длине ноги, обеспечивая максимальный комфорт при носке. В отличие от других моделей, классические скинни прекрасно сочетаются с разнообразными верхами, такими как белая футболка, стильный свитшот, короткая куртка или изящная блузка. Они идеально подходят для прогулок, повседневного ношения в офисе и создания стильного образа с подходящей обувью и аксессуарами. Благодаря своей универсальности и стилю, эти джинсы становятся незаменимой частью гардероба, предлагая множество вариаций для создания актуальных и модных нарядов. Независимо от времени года, скинни джинсы помогают вам выглядеть уверенно и привлекательно, подчеркивая ваш уникальный стиль и современный подход к моде.</t>
  </si>
  <si>
    <t>38/30</t>
  </si>
  <si>
    <t>10211261852151252-58Z5</t>
  </si>
  <si>
    <t>38/28</t>
  </si>
  <si>
    <t>40/28</t>
  </si>
  <si>
    <t>40/30</t>
  </si>
  <si>
    <t>10211261852157417-99Z8</t>
  </si>
  <si>
    <t>Позвольте представить джинсы s.Oliver с посадкой Regular Fit — идеальный выбор для тех, кто ценит комфорт и стиль. Эти джинсы оснащены классической застежкой на пуговицу и молнию, а также универсальными 5 карманами, что делает их незаменимыми в повседневном гардеробе. Благодаря высококачественным материалам и безупречному крою, они обеспечивают удобство и свободу движений. Джинсы s.Oliver подчеркнут ваш стиль и уверенность в любой ситуации!</t>
  </si>
  <si>
    <t>50% хлопок, 40% вискоза, 8% полиэстер, 2% эластан, подклад карманов: 80% полиэстер, 20% хлопок</t>
  </si>
  <si>
    <t>10211261852160932-56Z5</t>
  </si>
  <si>
    <t>Представляем вам идеальные джинсы для современного гардероба! Эти стильные широкие штанины длиной до щиколотки созданы для тех, кто ценит комфорт и свободу движения. Свободный крой и высокая посадка обеспечат удобство на протяжении всего дня, подчеркивая вашу индивидуальность. Застежка на молнию и пуговицу добавляет практичности, сочетаясь с актуальным дизайном. Эти джинсы — идеальный выбор для городских прогулок и модных встреч. Стиль, удобство и уверенность в каждом шаге!</t>
  </si>
  <si>
    <t>82% хлопок, 17% полиэстер, 1% эластан</t>
  </si>
  <si>
    <t>10211261852160936-99Z9</t>
  </si>
  <si>
    <t>Познакомьтесь с джинсами от s.Oliver  — вашим идеальным спутником для повседневной жизни! Высокая талия и широкие штанины создают гармоничный силуэт, подчеркивая достоинства любой фигуры. Их  крой обеспечивает непревзойденный комфорт на протяжении всего дня. Эти универсальные джинсы легко адаптируются к вашему стилю: носите их с кроссовками для расслабленного образа или с каблуками для элегантного выхода.</t>
  </si>
  <si>
    <t>73% лиоцелл, 27% хлопок</t>
  </si>
  <si>
    <t>10311261852142371-97Z2</t>
  </si>
  <si>
    <t>Погрузитесь в вневременной стиль с нашими джинсовыми брюками Mauro, которые станут незаменимой частью вашего гардероба. Эти джинсы созданы для тех, кто выбирает комфорт и стиль в каждой детали. Наша модель обладает стандартной посадкой, что позволяет чувствовать себя свободно в любой ситуации, обеспечивая полную свободу движений.Джинсы изготовлены из 99% хлопка и 1% эластана, что гарантирует мягкость и легкую эластичность материала, помогая сохранить форму даже после множества стирок. Пять удобных карманов позволяют разместить все необходимые мелочи под рукой, а застежка на пуговицы придает классический вид. Эти джинсы легко комбинировать с различными элементами гардероба, создавая стильные образы на каждый день. Они подойдут для прогулок по городу, встреч с друзьями или непринужденного рабочего дня.</t>
  </si>
  <si>
    <t>99% хлопок 1% эластан</t>
  </si>
  <si>
    <t>Jeans trousers</t>
  </si>
  <si>
    <t>10313261852122201-57Z4</t>
  </si>
  <si>
    <t>Дети</t>
  </si>
  <si>
    <t>Откройте для вашего ребенка мир комфорта и стиля с детскими джинсами от S.OLIVER! Эти джинсы не просто одежда – они идеальный спутник для приключений вашего малыша, от первых шагов в школе до увлекательных игр в парке.
Созданные с учетом активных детей, джинсы S.OLIVER обеспечивают свободу движений благодаря качественному материалу, который не сковывает движений и позволяет ребенку чувствовать себя свободно весь день. А благодаря продуманному крою, они отлично сидят по фигуре, не жмут и не натирают, обеспечивая идеальную посадку и комфорт. Джинсы универсальные и подходят для разных возрастов от маленьких школьников до подростков.
 Прочные швы и замки, надежные пуговицы и декоративные элементы – отражение приверженности бренда S.OLIVER качеству и продуманному дизайну.
Выбирая детские джинсы от S.OLIVER, вы предоставляете своему ребенку не просто одежду, а фундамент для стильных и удобных образов.</t>
  </si>
  <si>
    <t>темно-синий</t>
  </si>
  <si>
    <t>78% хлопок, 20% полиэстер, 2% эластан</t>
  </si>
  <si>
    <t>СМ</t>
  </si>
  <si>
    <t>104/REG</t>
  </si>
  <si>
    <t>50251261852124014-56Z4</t>
  </si>
  <si>
    <t>Эти джинсы от линейки QS by s.Oliver изготовлены из высококачественного материала, который включает в себя 83% хлопка, обеспечивающего комфорт и отличные дышащие свойства во время носки. Дополнительно в состав входит 16% полиэстера и 1% эластана, что придает ткани необходимую эластичность, обеспечивая свободу движений и удобство при носке. Эта модель оснащена удобными карманами, которые позволяют хранить необходимые вещи всегда под рукой, добавляя практичности и функциональности вашему повседневному стилю. Универсальность и превосходное качество делают эти джинсы идеальным выбором для разнообразных случаев, будь то повседневные прогулки или деловые встречи. Сочетайте их с различными элементами вашего гардероба, создавая стильные и современные образы, которые подчеркнут вашу индивидуальность и чувство стиля. Будьте модными и стильными с джинсами от линейки QS by s.Oliver бренда S.Oliver, наслаждаясь комфортом и элегантностью каждый день!</t>
  </si>
  <si>
    <t>83% хлопок, 16% полиэстер, 1% эластан</t>
  </si>
  <si>
    <t>50251261852150146-53Z7</t>
  </si>
  <si>
    <t>Женские скинни джинсы — это невероятно популярная модель, обладающая способностью облегать фигуру и выделять ее лучшие стороны. Эти джинсы идеально подходят для любого типа фигуры и роста, будь то невысокие или высокие женщины, создавая визуальный эффект стройного и элегантного силуэта. Они изготовлены из высококачественного денима, который обеспечивает комфортную посадку по всей длине ноги. В отличие от других моделей, классические скинни брюки великолепно сочетаются с разнообразными верхами, такими как футболка, свитшот, короткая куртка или блузка. Это делает их универсальным элементом гардероба, способным легко адаптироваться к различным жизненным ситуациям. Джинсы отлично подходят для прогулок по городу, повседневного ношения в офисной среде, а также для создания модного и стильного образа в сочетании с подходящей обувью и аксессуарами. Независимо от вашего стиля, эти скинни джинсы помогут вам выглядеть современно и уверенно в любых обстоятельствах.</t>
  </si>
  <si>
    <t>36/34</t>
  </si>
  <si>
    <t>42/32</t>
  </si>
  <si>
    <t>50251261852150146-58Z7</t>
  </si>
  <si>
    <t>50351261852141248-53Z3</t>
  </si>
  <si>
    <t>Джинсы Regular Fit — это универсальный элемент гардероба, который сочетает в себе классический стиль и комфорт. Созданные для тех, кто ценит свободу движений и стильную посадку, эти джинсы имеют стандартную посадку, что делает их идеальным вариантом для повседневной носки или более формальных случаев. 
Благодаря застежке на пуговицу и молнию, они обеспечивают надежную фиксацию и удобство в использовании. Regular fit подчеркивает естественные линии фигуры, не стесняя движений, и подходит для любого типа телосложения. Эти джинсы легко комбинируются с различными элементами гардероба: от классических рубашек и пиджаков до повседневных футболок и свитшотов. Вы можете носить их с кроссовками для создания расслабленного образа или с классической обувью для более утонченного вида.</t>
  </si>
  <si>
    <t>50351261852168215-52Z6</t>
  </si>
  <si>
    <t>Эти джинсы свободного кроя с зауженными книзу штанинами идеально адаптируются к вашему образу жизни, предоставляя выбор между повседневным и шикарным стилем. Удобная средняя посадка обеспечивает комфорт в любой ситуации, а практичные карманы добавляют функциональности. Независимо от того, куда вы направляетесь, эти джинсы гарантируют вам стильный и уверенный вид на каждый день. Превосходное сочетание моды и удобства для динамичной жизни!</t>
  </si>
  <si>
    <t>Coat</t>
  </si>
  <si>
    <t>50251161512169018-8404</t>
  </si>
  <si>
    <t>Пальто</t>
  </si>
  <si>
    <t>Куртки и пуховики</t>
  </si>
  <si>
    <t>Познакомьтесь с идеальным выбором для прохладной осени – стильным пальто, которое соединяет изысканность и комфорт. Приталенный крой с шерстяным эффектом делает это пальто незаменимым как для повседневной носки, так и для торжественных событий. Воротник с лацканами добавляет элегантности, а карманы с клапанами обеспечивают практичность, дополняя облик. Шлица сзади делает спинку пальто более выразительной и добавляет свободу движений. Застёжка на пуговицы подчеркивает классический стиль, в то время как стандартный крой гарантирует комфортную посадку. Это пальто станет вашим любимым спутником в холодное время года благодаря своему универсальному дизайну и функциональности.</t>
  </si>
  <si>
    <t>бежевый</t>
  </si>
  <si>
    <t>100% полиэстер, подкладка: 100% полиэстер</t>
  </si>
  <si>
    <t>XS</t>
  </si>
  <si>
    <t>40-42</t>
  </si>
  <si>
    <t>S</t>
  </si>
  <si>
    <t>42-44</t>
  </si>
  <si>
    <t>M</t>
  </si>
  <si>
    <t>L</t>
  </si>
  <si>
    <t>XL</t>
  </si>
  <si>
    <t>48-50</t>
  </si>
  <si>
    <t>Vest</t>
  </si>
  <si>
    <t>10211161622160278-3090</t>
  </si>
  <si>
    <t>Жилет</t>
  </si>
  <si>
    <t>Представляем жилетку s.Oliver — воплощение современного стиля и невероятного комфорта. Эта жилетка идеально подходит для любого случая, будь то деловая встреча или прогулка в парке. Изготовленная из высококачественных материалов, она обеспечивает тепло и свободу движений в любое время года. Универсальный дизайн позволяет легко сочетать её с различными элементами гардероба. Выразите свою индивидуальность и подчеркните стиль с жилеткой s.Oliver!</t>
  </si>
  <si>
    <t>красный</t>
  </si>
  <si>
    <t>100% полиэстер, подкладка: 100% полиэстер, наполнитель: 100% полиэстер</t>
  </si>
  <si>
    <t>10211161622160278-5513</t>
  </si>
  <si>
    <t>Outdoor Jacket</t>
  </si>
  <si>
    <t>10311161602126306-6285</t>
  </si>
  <si>
    <t>Куртка</t>
  </si>
  <si>
    <t>Эта мужская куртка изготовлена из высококачественного материала - 100% полиэстера, чтобы обеспечить максимальный комфорт и долговечность. Произведена в Индонезии, она отличается надежной конструкцией и высоким качеством. Мы знаем, что вы ищете не просто куртку, а что-то особенное. Именно поэтому она имеет уникальный дизайн. Она сочетает в себе классический и современный стиль, что делает ее идеальным выбором для стильных мужчин. Кроме того, она также мультифункциональная и может использоваться как в повседневной жизни, так и во время активных видов спорта. Вы будете впечатлены функциональностью этой куртки. Она имеет различные карманы, которые позволяют вам хранить все необходимые вещи на протяжении дня. Кроме того, куртка водоотталкивающая, защищает вас от дождя или снега во время плохой погоды. Это отличный выбор для любого сезона и позволит вам чувствовать себя комфортно и уверенно. Не упустите возможность приобрести уникальную вещь, которая демонстрирует ваш стиль и самобытность. Будь то на прогулке в городе или занятии спортом, эта куртка станет вашим надежным спутником. Покупайте куртку прямо сейчас и наслаждайтесь ее преимуществами и стилем.</t>
  </si>
  <si>
    <t>Outdoor Coat</t>
  </si>
  <si>
    <t>50251161512148198-05W0</t>
  </si>
  <si>
    <t>Обновите свой гардероб с пальто S.Oliver — воплощением изысканного стиля и непревзойдённого комфорта. Этот сезонный мастхэв создан для тех, кто ценит элегантность и утончённость в каждой детали. Использование только лучших материалов гарантирует долговечность и сохранение первозданного вида на долгие годы. Повседневный свободный крой, элегантный тренч с воротником с лацканами и поясом подчеркнет вашу фигуру.Отлично сочетается как с деловой одеждой, так и с повседневными образами, делая вас неотразимым в любой ситуации. Подарите себе уверенность и уют этой осенью. S.Oliver — ваш ключ к совершенному образу!</t>
  </si>
  <si>
    <t>белый</t>
  </si>
  <si>
    <t>Jacket</t>
  </si>
  <si>
    <t>50251161602165473-8001</t>
  </si>
  <si>
    <t>В этой короткой плюшевой куртке вы ощутите непревзойденное сочетание уюта и стиля. Выполненная с отделкой из искусственной кожи, она добавляет выразительности вашему городскому образу. Воротник с отворотами привносит элегантность в классический дизайн, а практичные прорезные карманы позволят хранить все необходимые мелочи под рукой. Застежка на пуговицы подчеркивает классический стиль, а длинные рукава согревают в прохладную погоду. Универсальный стандартный крой куртки идеально подходит для повседневных прогулок, обеспечивая комфорт и двойное тепло в любую погоду. Незаменимый элемент гардероба для девушек, которые ценят комфорт и модные акценты.</t>
  </si>
  <si>
    <t>100% полиэстер, покрытие: 100% полиуретан</t>
  </si>
  <si>
    <t>50251161622158955-5295</t>
  </si>
  <si>
    <t>Познакомьтесь со стеганым жилетом с воротником-стойкой, созданным для тех, кто ценит стиль и практичность. Этот безрукавный дизайн с застежкой на молнии идеально подходит для многослойных образов в прохладную погоду. Воротник-стойка обеспечивает дополнительную защиту от ветра, а скрытые карманы в швах добавляют изысканности и удобства. Легкий и функциональный, жилет станет вашим любимым элементом гардероба, поддерживая элегантный вид в любой обстановке.</t>
  </si>
  <si>
    <t>Blouse</t>
  </si>
  <si>
    <t>10211101002150820-02A7</t>
  </si>
  <si>
    <t>Блузка</t>
  </si>
  <si>
    <t>Рубашки</t>
  </si>
  <si>
    <t>Универсальность дизайна позволяет блузке отлично вписываться в самые разные образы, будь то строгий деловой стиль или расслабленный повседневный наряд для прогулок по городу. Идеально подходящая для офиса, она подчеркнет профессионализм и уверенность в себе, а для особых случаев создаст обворожительный и запоминающийся лук. Блузка в сочетании с классическими брюками или юбкой станет воплощением утонченной строгости, а с джинсами преобразится в яркий и комфортный ансамбль для каждодневных дел.
Высококачественный материал, из которого изготовлена эта модель, не только приятен на ощупь, но и обладает удивительной стойкостью к износу. Он прекрасно сохраняет форму и насыщенность цвета даже после многочисленных стирок, что делает блузку надежным долговечным дополнением вашего гардероба. Дополнительные элементы дизайна, такие как изящные манжеты и аккуратный воротник, добавляют блузке нотку изысканности и завершенности.</t>
  </si>
  <si>
    <t>100% вискоза</t>
  </si>
  <si>
    <t>Shirt</t>
  </si>
  <si>
    <t>50351111202158424-9059</t>
  </si>
  <si>
    <t>Рубашка</t>
  </si>
  <si>
    <t>Представляем нашу универсальную мужскую рубашку Regular Fit — незаменимый предмет гардероба на любой случай. Изготовленная из 100% хлопка, эта повседневная рубашка с длинными рукавами может похвастаться стильной вышивкой и уникальной отделкой, окрашенной в готовом виде. Воротник-стойка и манжеты добавляют нотку изысканности. Идеально подходит как для непринужденных выходных, так и для мероприятий в стиле smart-casual. Сочетайте с джинсами для создания непринужденного образа!</t>
  </si>
  <si>
    <t>серый</t>
  </si>
  <si>
    <t>100% хлопок</t>
  </si>
  <si>
    <t>50351111202168226-0210</t>
  </si>
  <si>
    <t>Представляем рубашку от s.Oliver — идеальный выбор для стильных и уверенных в себе! Эта модель с коротким рукавом и прямым кроем создана для комфортной посадки и легкости движения. Отложной воротник добавляет классический акцент, а застежка на пуговицы обеспечивает удобство и практичность. Незаменима как для повседневного гардероба, так и для особых случаев. Эта рубашка станет вашим универсальным решением для создания безупречных образов, подчеркивающих вашу индивидуальность.</t>
  </si>
  <si>
    <t>50351111202168226-5022</t>
  </si>
  <si>
    <t>10211101002124829-0210</t>
  </si>
  <si>
    <t>Женская однотонная рубашка с карманом на груди это стильная и практичная вещь в гардеробе каждой модницы. Выполнена из высококачественного материала, обеспечивающего удобство и комфорт во время носки. Карман на груди добавляет еще больше практичности, позволяя хранить в нем мелочи, такие как ключи или телефон. Имеет отличную посадку и универсальный дизайн, что позволяет использовать ее как в повседневном, так и в деловом гардеробе. Модель имеет свободный крой с застежкой на пуговицы, ее можно легко и быстро надевать и снимать. Рукава длиной до запястья придают элегантности и делового стиля. Рубашка универсальна в использовании и легко сочетается с различными предметами гардероба от строгих брюк до легких юбок. Вы можете носить ее на работу, на свидание или на встречу с друзьями.</t>
  </si>
  <si>
    <t>76% вискоза, 24% полиэстер</t>
  </si>
  <si>
    <t>50351111202158424-5268</t>
  </si>
  <si>
    <t>10211101002150820-59A2</t>
  </si>
  <si>
    <t>50351111202158436-55Y5</t>
  </si>
  <si>
    <t>Хотите классику без ограничений? Эта джинсовая рубашка — ваш выбор для непринужденного стиля. Идеально подходит для повседневных дней или выходных приключений, ее стандартный крой и мягкая хлопковая ткань обеспечивают комфорт на весь день. Носите ее с брюками чинос или оставляйте ее свободной с джинсами. Универсальная основа гардероба на любой сезон!</t>
  </si>
  <si>
    <t>10211101002128352-02L4</t>
  </si>
  <si>
    <t>Представляем вам нашу новую женскую блузку, идеально подходящую для летнего сезона! Эта блузка не только стильная, но и комфортная благодаря своему составу из 100% хлопка. Одним из главных достоинств этой модели является ее перфорированное исполнение, которое позволяет вашей коже дышать. Ее особенностью является вырез в форме буквы V, который придает образу изящности и элегантности. Эта блузка создана в Индии, что гарантирует высокое качество и богатство национальной текстильной традиции. Фактура материала приятна на ощупь и придает изделию особый шарм. Белый цвет блузки является классикой и никогда не выходит из моды. Вы также можете носить ее на торжественные мероприятия или офисные встречи, чтобы создать неповторимый образ. В нашем ассортименте вы также найдете другие блузки и туники различных стилей и фасонов. Белая блузка - это всегда актуальный и стильный выбор для любой женщины. Не упустите возможность приобрести эту летнюю блузку по выгодной цене и добавить ее в свою коллекцию. Она станет незаменимой вещью в вашем гардеробе и поможет создать безупречный образ на каждый день. Будьте модными и стильными с S.Oliver!</t>
  </si>
  <si>
    <t>10211101002150823-54G9</t>
  </si>
  <si>
    <t>Полоски — наш вечный фаворит! Эта стильная вискозная блузка станет незаменимой частью вашего гардероба. С длинными рукавами и удобным нагрудным карманом она прекрасно подходит для прохладных весенних дней и деловых встреч. Сочетайте с джинсами для расслабленного образа выходного дня или выберите юбку для особого вечера в ресторане. Универсальная и элегантная, эта блузка подчеркивает ваш вкус и чувство стиля, даря комфорт в любой обстановке. Незаменимый элемент современного гардероба!</t>
  </si>
  <si>
    <t>42</t>
  </si>
  <si>
    <t>10311111202156958-01G1</t>
  </si>
  <si>
    <t>Представляем мужскую рубашку s.Oliver — воплощение элегантности и комфорта. Изготовленная из высококачественных материалов, эта рубашка обеспечивает ощущение мягкости и свежести в течение всего дня. Ее современный крой с безупречной посадкой подчеркнет ваш стиль, будь то деловая встреча или вечер с друзьями. Изысканная деталь в вашем гардеробе, она легко сочетается с различными образами. Выберите рубашку s.Oliver и подчеркните свою уверенность и элегантность!</t>
  </si>
  <si>
    <t>97% хлопок, 3% эластан</t>
  </si>
  <si>
    <t>50251101002162737-7217</t>
  </si>
  <si>
    <t>Позвольте себе изысканную лёгкость с нашей блузкой из вискозы, сочетающей стиль и комфорт в каждом элементе. Изюминкой этой модели стали накладные нагрудные карманы, добавляющие функциональность и особый шарм. Закруглённый подол придаёт образу утончённость и завершённость, идеально подходя как для делового, так и для повседневного стиля. Эта блузка станет прекрасным дополнением вашего гардероба, подчёркивая индивидуальность и женственность в любой ситуации.</t>
  </si>
  <si>
    <t>зеленый</t>
  </si>
  <si>
    <t>50251101002170001-3900</t>
  </si>
  <si>
    <t>Эта шикарная креповая блузка — ваш новый незаменимый аксессуар. V-образный вырез, нагрудный карман и отвороты рукавов добавят женственности и идеально подойдут для повседневных прогулок. Лёгкая ткань и свободный крой обеспечат вам прохладу и комфорт в течение всего дня.</t>
  </si>
  <si>
    <t>100% полиэстер</t>
  </si>
  <si>
    <t>50251101002170001-6215</t>
  </si>
  <si>
    <t>Sweatshirt</t>
  </si>
  <si>
    <t>10211141402126023-9999</t>
  </si>
  <si>
    <t>Джемпер</t>
  </si>
  <si>
    <t>Толстовки и ветровки</t>
  </si>
  <si>
    <t>Изготовленный из высококачественных материалов, этот джемпер обеспечивает непревзойденный комфорт в течение всего дня. Мягкая ткань обеспечивает тепло в прохладную погоду, при этом позволяя коже дышать.
Дизайн этого джемпера превосходно сочетает классические и современные элементы. Тонкий вязаный рисунок добавляет утонченности, в то время как актуальный крой обеспечивает свободу движений. 
Будь то деловая встреча или вечер с друзьями, этот универсальный джемпер легко адаптируется под любой случай. Он органично впишется в любой образ – сочетайте его с элегантными брюками для бизнес-лука или с вашими любимыми джинсами для более расслабленного стиля.</t>
  </si>
  <si>
    <t>61% хлопок, 38% полиэстер, 1% эластан</t>
  </si>
  <si>
    <t>Pullover</t>
  </si>
  <si>
    <t>50251171702162946-6503</t>
  </si>
  <si>
    <t>Свитер</t>
  </si>
  <si>
    <t>Погрузитесь в уют и стиль с нашим пуловером с текстурным узором и V-образным вырезом. Этот восхитительный свитер с длинными рукавами и спущенными плечами идеально сочетает в себе комфорт и современный дизайн. Его текстурный узор добавляет уникальности и визуального интереса, делая пуловер отличным выбором как для повседневного, так и для вечернего образа. Носите его с любимыми джинсами или юбкой для создания непринужденного, но элегантного ансамбля. Обновите свой гардероб с этим модным акцентом!</t>
  </si>
  <si>
    <t>50% полиакрил, 50% хлопок</t>
  </si>
  <si>
    <t>50251171702162946-7854</t>
  </si>
  <si>
    <t>10211171702161056-50X0</t>
  </si>
  <si>
    <t>Откройте для себя комфорт и стиль в одном изделии с нашим женским вязаным пуловером. V-образный вырез и длинные рукава придают элегантность, а свободная посадка гарантирует комфорт в течение всего дня. Подол с боковыми разрезами добавляет оригинальности вашему образу. Этот модный пуловер прекрасно держит форму и сохраняет насыщенный цвет даже после многочисленных стирок. Сочетайте его с любыми элементами гардероба и оставайтесь стильными в любой ситуации.</t>
  </si>
  <si>
    <t>60% хлопок, 40% полиакрил</t>
  </si>
  <si>
    <t>40</t>
  </si>
  <si>
    <t>10211171702161056-65X0</t>
  </si>
  <si>
    <t>44</t>
  </si>
  <si>
    <t>10211171702161056-81X0</t>
  </si>
  <si>
    <t>50251171702102138-0200</t>
  </si>
  <si>
    <t>Откройте для себя нашу новую модель трикотажного джемпера для женщин с рукавами «летучая мышь». Эта мягкая трикотажная модель добавит элегантности вашему повседневному образу. Свободный джемпер с рукавами 3/4 и закругленным подолом обеспечивает комфорт и стиль одновременно. Вырез горловины «лодочка» добавит женственности. Создайте игривый повседневный образ с этой универсальной вещью. Идеально подходит для наступающей осени: сочетайте его с джинсами и ботильонами для непринужденного образа. Насладитесь комфортом и изысканностью этого трикотажного джемпера.</t>
  </si>
  <si>
    <t>83% вискоза, 17% полиамид</t>
  </si>
  <si>
    <t>50251171702102138-3900</t>
  </si>
  <si>
    <t>50251171702155710-21G0</t>
  </si>
  <si>
    <t>Позвольте представить вам этот стильный и удобный пуловер от бренда S.Oliver. Этот женский пуловер отлично сочетает в себе комфорт и элегантность, чтобы предложить вам непревзойденный стиль и уют. Он также отлично подойдет как для повседневного образа, так и для особых случаев, благодаря своей универсальности и стильному дизайну. Каждая деталь этого пуловера продумана до мелочей. Неважно, ищете ли вы пуловер для повседневного ношения или же на особый случай, данный бренд предлагает широкий ассортимент моделей, чтобы удовлетворить самые разнообразные запросы. Используйте этот пуловер для создания различных образов - от casual до элегантного. Не упускайте возможность приобрести этот замечательный пуловер. Он идеально подойдет для тех, кто ценит комфорт, стиль и качество. Добавьте этот пуловер в свою коллекцию и наслаждайтесь его преимуществами каждый день.</t>
  </si>
  <si>
    <t>оранжевый</t>
  </si>
  <si>
    <t>100% полиакрил</t>
  </si>
  <si>
    <t>Cardigan</t>
  </si>
  <si>
    <t>50251171722158559-4176</t>
  </si>
  <si>
    <t>Кардиган</t>
  </si>
  <si>
    <t>Добавьте изюминку вашему гардеробу с женским кардиганом от s.Oliver. Идеальный баланс между элегантностью и уютом, этот кардиган создан, чтобы подчеркнуть вашу индивидуальность. Изготовленный из мягкой, качественной ткани, он окутывает нежным теплом и комфортом. Универсальный крой и стильные детали делают его актуальным в любой обстановке — будь то офисный день или вечерняя прогулка. Легко комбинируется с платьями, брюками или джинсами для создания стильного образа.</t>
  </si>
  <si>
    <t>розовый</t>
  </si>
  <si>
    <t>50251171702158572-80W0</t>
  </si>
  <si>
    <t>Позвольте вашему стилю сиять с женским пуловером от s.Oliver. Этот изысканный пуловер сочетает в себе утонченность и комфорт, становясь идеальным спутником для любого случая. Выполнен из мягкой, высококачественной ткани, он дарит ощущение легкости и тепла. Элегантный силуэт и внимательное акцентирование деталей добавляют нотку изящества, а разнообразие оттенков позволяет легко вписать его в ваш гардероб. Сочетайте с брюками или юбкой для создания очаровательного образа.</t>
  </si>
  <si>
    <t>88% полиэстер, 6% полиамид, 6% эластан</t>
  </si>
  <si>
    <t>50251171702170525-39W0</t>
  </si>
  <si>
    <t>Добавьте изюминку в свой повседневный образ с этим модным свитером с V-образным вырезом. Свободный крой и спущенные плечи обеспечат непринужденную атмосферу в любом случае. Этот вязаный джемпер идеально подходит для отдыха с друзьями или прогулок по городу, создавая непринужденный образ.</t>
  </si>
  <si>
    <t>69% полиакрил, 31% полиэстер</t>
  </si>
  <si>
    <t>50251171702170525-62W0</t>
  </si>
  <si>
    <t>50251171702170514-5832</t>
  </si>
  <si>
    <t>Ваш новый любимый свитер уже здесь! Этот трикотажный свитер с воротником-стойкой и спущенными плечами станет прекрасным дополнением вашего гардероба, идеально подходя для расслабленного образа жизни. Изготовленный из хлопковой смеси, он обеспечивает комфортную носку в любой ситуации — будь то отдых на природе или встреча с друзьями. Свитер имеет длинные рукава, а его прямой крой и обычная посадка гарантируют удобство и свободу движений. Отсутствие застежек придает модели минималистичный и стильный вид, позволяя легко сочетать ее с другими предметами гардероба для создания непринужденного образа.</t>
  </si>
  <si>
    <t>50351171702170367-6245</t>
  </si>
  <si>
    <t>Готовы к крутому настроению? Этот джемпер крупной вязки — именно то, что нужно для создания непринужденного и стильного образа. С эффектом потертости и подвернутыми краями, он добавляет уникальности и модной небрежности вашему стилю. Этот джемпер идеально подходит для отдыха с друзьями или для неформальных прогулок. С трикотажным воротником и круглым вырезом горловины, он обеспечивает комфорт и стиль. Подвернутые края рукавов и подгиб добавляют дополнительный акцент, придавая изделию особый характер. Джемпер имеет стандартную посадку, что гарантирует удобство и свободу движений. Носите его по-своему и выразите свой индивидуальный стиль каждый день!</t>
  </si>
  <si>
    <t>50351171702170367-8148</t>
  </si>
  <si>
    <t>50251171702124669-6985</t>
  </si>
  <si>
    <t>Женская жилетка - это модная и стильная вещь, которая станет отличным дополнением к вашему гардеробу. Она выполнена из высококачественных материалов: 60% хлопка, 20% полиакрила, 16% полиэстера и 4% эластана. Такой состав обеспечивает не только комфортную посадку, но и долговечность изделия. Особенностью этой модели являются разрезы по бокам, которые придают ей оригинальность и легкость. В таком жилете вы будете выглядеть элегантно и стильно. Она имеет трикотажную фактуру, что делает ее еще более привлекательной и удобной в использовании. Согреет вас в холодные дни и станет универсальным предметом гардероба, который можно носить на любое время года.  Подберите эту жилетку к вашим любимым джинсам или юбке, добавьте стильный аксессуар и вы будете выглядеть на все сто. Будьте модными и стильными с жилетом от линейки QS by s.Oliver бренда S.Oliver!</t>
  </si>
  <si>
    <t>60% хлопок, 20% полиакрил, 16% полиэстер, 4% эластан</t>
  </si>
  <si>
    <t>50251171702172608-3900</t>
  </si>
  <si>
    <t>Почувствуйте уникальное сочетание комфорта и стиля с этим утонченным свитером прямого кроя, декорированным элегантным узором «соты». Он изготовлен из мягкой вискозной пряжи, что придает ему особую легкость и нежность на ощупь. Классический круглый вырез горловины и длинные рукава делают этот свитер универсальным элементом вашего повседневного гардероба. Его прямой крой обеспечивает свободу движений и подходит для любого типа фигуры. Этот свитер легко сочетается с джинсами или брюками, добавляя нотку изысканности вашему образу в любых условиях. Незаменимый выбор для создания стильного и комфортного лука на каждый день.</t>
  </si>
  <si>
    <t>бордовый</t>
  </si>
  <si>
    <t>50% вискоза, 28% полиэстер, 22% полиамид</t>
  </si>
  <si>
    <t>50351171702158929-82W0</t>
  </si>
  <si>
    <t>Позвольте вашему стилю проявиться с мужским пуловером от s.Oliver. Этот классический и одновременно современный элемент гардероба изготовлен из высококачественного материала, обеспечивающего комфорт и тепло в любую погоду. Стильный крой и продуманные детали придают пуловеру универсальность, позволяя создавать как повседневные, так и более формальные образы. Носите его с джинсами или брюками для безупречного внешнего вида, отражающего вашу индивидуальность и уверенность.</t>
  </si>
  <si>
    <t>100% хлопок, воротник: 95% хлопок, 5% эластан</t>
  </si>
  <si>
    <t>50351171702158081-7967</t>
  </si>
  <si>
    <t>Парни, улучшите свой повседневный стиль с помощью нашего универсального вязаного пуловера. Эта жемчужина с длинными рукавами может похвастаться элегантным закругленным краем и воротником, идеально подходящим для прохладных осенних дней. Изготовленная из уютной хлопковой смеси, она станет вашим выбором для непринужденного комфорта. Сочетайте с джинсами для непринужденного образа на выходные или наденьте под блейзер для элегантно-повседневного очарования.</t>
  </si>
  <si>
    <t>80% ПАН, 20% хлопок</t>
  </si>
  <si>
    <t>50351171702158081-9999</t>
  </si>
  <si>
    <t>50351171702158054-90W0</t>
  </si>
  <si>
    <t>Хотите стильное обновление вашего повседневного гардероба? Этот универсальный мужской трикотажный свитшот — ваш новый выбор для непринужденной прохлады. Изготовленный из мягкой хлопковой смеси с добавлением вискозы, он может похвастаться рукавами реглан и ребристым вырезом для непринужденной посадки. Идеально подходит для многослойного ношения в прохладные осенние дни или как самостоятельная вещь для расслабленных выходных.</t>
  </si>
  <si>
    <t>95% хлопок, 5% вискоза</t>
  </si>
  <si>
    <t>10211141402163258-81W9</t>
  </si>
  <si>
    <t>Мягкая и приятная кофта с V-образным вырезом для расслабленных дней! Ткань с начесом и свободный крой обеспечивают максимальный комфорт. Идеально подходит для прохладных вечеров или уютных выходных дома. Сочетайте его с джинсами для создания повседневного образа или с брюками для более шикарного образа. Универсальная вещь, которая обязательно должна быть в вашем гардеробе!</t>
  </si>
  <si>
    <t>50% полиэстер, 50% хлопок</t>
  </si>
  <si>
    <t>48</t>
  </si>
  <si>
    <t>Turtleneck</t>
  </si>
  <si>
    <t>10211121302159059-7326</t>
  </si>
  <si>
    <t>Водолазка</t>
  </si>
  <si>
    <t>Эта эластичная водолазка с длинными рукавами из мягкого хлопкового трикотажа станет вашим новым фаворитом для прохладных дней. Ее минималистичный дизайн сочетает в себе простоту и стиль, что делает ее универсальным дополнением к любому гардеробу. Элегантный воротник-стойка и узкий крой прекрасно подчеркивают фигуру, создавая утонченный силуэт. Эта водолазка идеально подходит как для повседневной офисной жизни, так и для непринужденных выходных. Сочетайте ее с джинсами для создания расслабленного образа или с юбкой для более женственного стиля. Независимо от ситуации, эта водолазка обеспечит вам комфорт и стиль на высшем уровне. Ее легко комбинировать с различной одеждой и аксессуарами, что делает ее незаменимой вещью для любого осеннего гардероба. Почувствуйте уют и уверенность в каждый момент. Настоящий must-have сезона, который вы не захотите снимать!</t>
  </si>
  <si>
    <t>50251121302158839-41W0</t>
  </si>
  <si>
    <t>Откройте для себя стиль и комфорт с женским джемпером от s.Oliver. Этот универсальный элемент гардероба отличается высоким качеством и современным дизайном, идеально подходящим как для повседневных прогулок, так и для особых случаев. Мягкая, приятная на ощупь ткань обеспечивает комфорт в течение всего дня. Элегантный крой подчеркивает фигуру, а актуальные расцветки добавляют шарма вашему образу. Совмещайте с любимыми джинсами или юбкой для создания безупречного ансамбля.</t>
  </si>
  <si>
    <t>79% вискоза, 18% полиэстер, 3% эластан</t>
  </si>
  <si>
    <t>50251171702155710-8170</t>
  </si>
  <si>
    <t>50251171702158550-5872</t>
  </si>
  <si>
    <t>50351171702170367-9999</t>
  </si>
  <si>
    <t>Polo</t>
  </si>
  <si>
    <t>50351131212170987-0210</t>
  </si>
  <si>
    <t>Поло</t>
  </si>
  <si>
    <t>Футболки и майки</t>
  </si>
  <si>
    <t>Откройте для себя изысканность и комфорт с поло от s.Oliver. Эта модель с короткими рукавами и элегантным V-образным вырезом идеально подходит для повседневного стиля. Ребристые манжеты на рукавах и ребристый край подола добавляют оригинальности и обеспечивают идеальную посадку. Поло от s.Oliver — воплощение стиля и удобства, которое станет вашим надежным спутником как в деловых, так и в повседневных образах. Подчеркните свою индивидуальность и отличный вкус!</t>
  </si>
  <si>
    <t>T-Shirt LS</t>
  </si>
  <si>
    <t>10211121302160861-81W1</t>
  </si>
  <si>
    <t>Лонгслив</t>
  </si>
  <si>
    <t>Лонгслив в рубчик с воротником поло — идеальный выбор для тех, кто ценит комфорт и стиль. Он выполнен из мягкой хлопковой смеси, обеспечивая уют, который так нужен в расслабленные воскресные дни. Облегающий крой подчёркивает фигуру, а V-образный вырез и изогнутый подол придают модели утончённость и изящество. Этот лонгслив прекрасно подойдёт как для похода в любимую кофейню, так и для уютного домашнего вечера. Будьте уверены: в нём вы всегда будете выглядеть и чувствовать себя превосходно.</t>
  </si>
  <si>
    <t>95% хлопок, 5% эластан</t>
  </si>
  <si>
    <t>T-Shirt Body</t>
  </si>
  <si>
    <t>60261121322126286-9999</t>
  </si>
  <si>
    <t>Боди</t>
  </si>
  <si>
    <t>Переосмыслите ваш образ с элегантным женским боди от s.Oliver – там, где неоспоримый комфорт встречает безукоризненный стиль. Это боди станет фундаментальным элементом в вашем гардеробе, тайным ингредиентом, подчеркивающим вашу утонченность и женственность в любой ситуации.
Мастерски изготовленное из мягчайших тканей, боди от s.Oliver прилегает к телу как вторая кожа, гарантируя абсолютный комфорт и свободу движений. Невесомые материалы позволяют этой вещи идеально подходить для повседневной носки или вечерних мероприятий, обеспечивая при этом чувство свежести и уверенности. Дизайн боди обеспечивает удобную посадку благодаря тщательно продуманному крою. Либо прилегающий силуэт подчеркивает женственные изгибы, либо немного свободная форма предоставляет расслабленное и современное чувство. Благодаря боди s.Oliver, разгадка идеального образа лежит в простоте. Идеально сочетающееся с юбками высокой посадки, классическими брюками или джинсами, это боди служит базой для экспериментов с различными стилями и аксессуарами. А прочные и практичные кнопки между ног обеспечивают легкость в использовании и стойкость к повседневной носке.</t>
  </si>
  <si>
    <t>92% полиамид, 8% эластан</t>
  </si>
  <si>
    <t>10211121302160861-9400</t>
  </si>
  <si>
    <t>85% хлопок, 10% вискоза, 5% эластан</t>
  </si>
  <si>
    <t>Shorts</t>
  </si>
  <si>
    <t>10311261852142321-55Z4</t>
  </si>
  <si>
    <t>Джинсовые шорты</t>
  </si>
  <si>
    <t>Шорты</t>
  </si>
  <si>
    <t>Позвольте вам представить мужские повседневные спортивные шорты, которые станут идеальным дополнением вашего летнего гардероба. Эти шорты выполнены из легких и дышащих материалов, обеспечивающих максимальный комфорт даже в самые жаркие дни. Благодаря продуманному дизайну, они прекрасно сочетаются с различными вариантами верха, создавая как деловые образы для работы или учебы, так и более расслабленные, подходящие для прогулок или отдыха. Универсальность этих шорт позволяет использовать их как для занятий спортом, таких как бег или фитнес, так и для расслабленного времяпровождения на пляже или в парке. Они оснащены удобной резинкой на талии и практичными карманами, добавляя функциональности. Эти шорты легко стираются и быстро сохнут, что делает их незаменимыми в летнем гардеробе. Выбирая эти мужские шорты, вы получаете идеальное сочетание стиля, комфорта и практичности.</t>
  </si>
  <si>
    <t>79% хлопок, 20% полиэстер, 1% эластан</t>
  </si>
  <si>
    <t>28</t>
  </si>
  <si>
    <t>Skirt</t>
  </si>
  <si>
    <t>10211191902162084-5959</t>
  </si>
  <si>
    <t>Юбка</t>
  </si>
  <si>
    <t>Юбки и платья</t>
  </si>
  <si>
    <t>Окунитесь в стиль и комфорт с юбкой из фактурного трикотажа интерлок. Эта модель с изящным разрезом и средней длиной станет незаменимой частью вашего гардероба. Обычная посадка подчёркивает фигуру, обеспечивая при этом свободу движений и комфорт на протяжении всего дня. Универсальный дизайн легко вписывается как в офисный, так и в повседневный стиль. Выразите свою индивидуальность с этой элегантной и универсальной юбкой, которая подходит для любого случая.</t>
  </si>
  <si>
    <t>84% полиэстер, 14% хлопок, 2% эластан</t>
  </si>
  <si>
    <t>Dress</t>
  </si>
  <si>
    <t>10211202002160903-5959</t>
  </si>
  <si>
    <t>Платье</t>
  </si>
  <si>
    <t>Оцените изысканность и уют платья из букле с изящными декоративными пуговицами. Узор в мелкую клетку добавляет шарма, а круглый вырез и длинные рукава придают элегантность. Разрез сбоку в подоле обеспечивает легкость движений и нотку современности в классическом дизайне. Это платье станет отличным выбором как для деловых встреч, так и для стильных выходов. Почувствуйте себя уверенно и модно в любом окружении, выделяйтесь с помощью продуманных деталей и утончённого стиля.</t>
  </si>
  <si>
    <t>70% хлопок, 23% полиэстер, 5% вискоза, 2% эластан</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</si>
  <si>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</si>
  <si>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</si>
  <si>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</si>
  <si>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</si>
  <si>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</si>
  <si>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Обувь</t>
  </si>
  <si>
    <t>Аксессуары</t>
  </si>
  <si>
    <t>Спорт. Инвентарь</t>
  </si>
  <si>
    <t>Сумки и рюкзаки</t>
  </si>
  <si>
    <t>Всего</t>
  </si>
  <si>
    <t>Сумма. в руб.</t>
  </si>
  <si>
    <t>Кол-во</t>
  </si>
  <si>
    <t>Анализ состава заказа по полу</t>
  </si>
  <si>
    <t>Унисекс</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</si>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</sst>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8"/>
      <name val="Arial"/>
    </font>
    <font>
      <b/>
      <sz val="8"/>
      <name val="Arial"/>
      <family val="2"/>
      <charset val="1"/>
    </font>
    <font>
      <sz val="8"/>
      <name val="Arial"/>
      <family val="2"/>
      <charset val="1"/>
    </font>
    <font>
      <b/>
      <sz val="8"/>
      <color rgb="FFFF0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58">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0" borderId="1" xfId="0"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0" fillId="3" borderId="1" xfId="0" applyFill="1" applyBorder="1" applyAlignment="1">
      <alignment horizontal="center" vertical="top"/>
    </xf>
    <xf numFmtId="0" fontId="1" fillId="3" borderId="6" xfId="0" applyFont="1" applyFill="1" applyBorder="1" applyAlignment="1">
      <alignment horizontal="center" vertical="top"/>
    </xf>
    <xf numFmtId="2" fontId="1" fillId="0" borderId="6" xfId="0" applyNumberFormat="1"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4" fillId="0" borderId="1" xfId="1" applyBorder="1" applyAlignment="1">
      <alignment horizontal="center" vertical="top"/>
    </xf>
    <xf numFmtId="0" fontId="5" fillId="0" borderId="0" xfId="0" applyFont="1"/>
    <xf numFmtId="0" fontId="7" fillId="0" borderId="0" xfId="0" applyFont="1"/>
    <xf numFmtId="0" fontId="8" fillId="6" borderId="0" xfId="0" applyFont="1" applyFill="1"/>
    <xf numFmtId="0" fontId="8" fillId="0" borderId="0" xfId="0" applyFont="1"/>
    <xf numFmtId="0" fontId="7" fillId="0" borderId="8" xfId="0" applyFont="1" applyBorder="1"/>
    <xf numFmtId="0" fontId="8" fillId="6" borderId="8" xfId="0" applyFont="1" applyFill="1" applyBorder="1"/>
    <xf numFmtId="0" fontId="8" fillId="6" borderId="9" xfId="0" applyFont="1" applyFill="1" applyBorder="1"/>
    <xf numFmtId="0" fontId="8" fillId="6" borderId="10" xfId="0" applyFont="1" applyFill="1" applyBorder="1"/>
    <xf numFmtId="4" fontId="8" fillId="0" borderId="8" xfId="0" applyNumberFormat="1" applyFont="1" applyBorder="1"/>
    <xf numFmtId="4" fontId="7" fillId="0" borderId="0" xfId="0" applyNumberFormat="1" applyFont="1"/>
    <xf numFmtId="4" fontId="8" fillId="0" borderId="0" xfId="0" applyNumberFormat="1" applyFont="1"/>
    <xf numFmtId="4" fontId="8" fillId="6" borderId="8" xfId="0" applyNumberFormat="1" applyFont="1" applyFill="1" applyBorder="1"/>
    <xf numFmtId="4" fontId="7"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3" xfId="0" applyBorder="1" applyAlignment="1">
      <alignment horizontal="center" vertical="top" wrapText="1"/>
    </xf>
    <xf numFmtId="0" fontId="6" fillId="7" borderId="0" xfId="0" applyFont="1" applyFill="1" applyAlignment="1">
      <alignment horizontal="center" vertical="center" wrapText="1"/>
    </xf>
    <xf numFmtId="0" fontId="5" fillId="7" borderId="0" xfId="0" applyFont="1" applyFill="1" applyAlignment="1">
      <alignment horizontal="center" vertical="center" wrapText="1"/>
    </xf>
    <xf numFmtId="0" fontId="5"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5EF3-4208-B381-85B199E52D01}"/>
            </c:ext>
          </c:extLst>
        </c:ser>
        <c:dLbls>
          <c:dLblPos val="outEnd"/>
          <c:showLegendKey val="0"/>
          <c:showVal val="1"/>
          <c:showCatName val="0"/>
          <c:showSerName val="0"/>
          <c:showPercent val="0"/>
          <c:showBubbleSize val="0"/>
        </c:dLbls>
        <c:gapWidth val="100"/>
        <c:axId val="278495408"/>
        <c:axId val="327640048"/>
      </c:barChart>
      <c:catAx>
        <c:axId val="27849540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7640048"/>
        <c:crosses val="autoZero"/>
        <c:auto val="1"/>
        <c:lblAlgn val="ctr"/>
        <c:lblOffset val="100"/>
        <c:noMultiLvlLbl val="0"/>
      </c:catAx>
      <c:valAx>
        <c:axId val="32764004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278495408"/>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2C2F-41C0-BDBF-0429CFA60115}"/>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2C2F-41C0-BDBF-0429CFA60115}"/>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2C2F-41C0-BDBF-0429CFA60115}"/>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2C2F-41C0-BDBF-0429CFA60115}"/>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2EED-4CFE-AE16-E4D6C9EE23F7}"/>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16" Type="http://schemas.openxmlformats.org/officeDocument/2006/relationships/image" Target="../media/image1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74" Type="http://schemas.openxmlformats.org/officeDocument/2006/relationships/image" Target="../media/image74.png"/><Relationship Id="rId79" Type="http://schemas.openxmlformats.org/officeDocument/2006/relationships/image" Target="../media/image79.png"/><Relationship Id="rId5" Type="http://schemas.openxmlformats.org/officeDocument/2006/relationships/image" Target="../media/image5.pn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77" Type="http://schemas.openxmlformats.org/officeDocument/2006/relationships/image" Target="../media/image7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80" Type="http://schemas.openxmlformats.org/officeDocument/2006/relationships/image" Target="../media/image80.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7" Type="http://schemas.openxmlformats.org/officeDocument/2006/relationships/image" Target="../media/image7.png"/><Relationship Id="rId71" Type="http://schemas.openxmlformats.org/officeDocument/2006/relationships/image" Target="../media/image71.png"/><Relationship Id="rId2" Type="http://schemas.openxmlformats.org/officeDocument/2006/relationships/image" Target="../media/image2.png"/><Relationship Id="rId29" Type="http://schemas.openxmlformats.org/officeDocument/2006/relationships/image" Target="../media/image29.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5</xdr:row>
      <xdr:rowOff>419100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28575</xdr:rowOff>
    </xdr:from>
    <xdr:to>
      <xdr:col>3</xdr:col>
      <xdr:colOff>1552575</xdr:colOff>
      <xdr:row>6</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38100</xdr:rowOff>
    </xdr:from>
    <xdr:to>
      <xdr:col>3</xdr:col>
      <xdr:colOff>1552575</xdr:colOff>
      <xdr:row>8</xdr:row>
      <xdr:rowOff>638175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9</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38100</xdr:rowOff>
    </xdr:from>
    <xdr:to>
      <xdr:col>3</xdr:col>
      <xdr:colOff>1552575</xdr:colOff>
      <xdr:row>11</xdr:row>
      <xdr:rowOff>638175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16</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21</xdr:row>
      <xdr:rowOff>333375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29</xdr:row>
      <xdr:rowOff>152400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30</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38</xdr:row>
      <xdr:rowOff>152400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38100</xdr:rowOff>
    </xdr:from>
    <xdr:to>
      <xdr:col>3</xdr:col>
      <xdr:colOff>1552575</xdr:colOff>
      <xdr:row>40</xdr:row>
      <xdr:rowOff>638175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41</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38100</xdr:rowOff>
    </xdr:from>
    <xdr:to>
      <xdr:col>3</xdr:col>
      <xdr:colOff>1552575</xdr:colOff>
      <xdr:row>43</xdr:row>
      <xdr:rowOff>638175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46</xdr:row>
      <xdr:rowOff>419100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38100</xdr:rowOff>
    </xdr:from>
    <xdr:to>
      <xdr:col>3</xdr:col>
      <xdr:colOff>1552575</xdr:colOff>
      <xdr:row>48</xdr:row>
      <xdr:rowOff>638175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58</xdr:row>
      <xdr:rowOff>333375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38100</xdr:rowOff>
    </xdr:from>
    <xdr:to>
      <xdr:col>3</xdr:col>
      <xdr:colOff>1552575</xdr:colOff>
      <xdr:row>60</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61</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38100</xdr:rowOff>
    </xdr:from>
    <xdr:to>
      <xdr:col>3</xdr:col>
      <xdr:colOff>1552575</xdr:colOff>
      <xdr:row>63</xdr:row>
      <xdr:rowOff>638175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68</xdr:row>
      <xdr:rowOff>333375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38100</xdr:rowOff>
    </xdr:from>
    <xdr:to>
      <xdr:col>3</xdr:col>
      <xdr:colOff>1552575</xdr:colOff>
      <xdr:row>74</xdr:row>
      <xdr:rowOff>638175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78</xdr:row>
      <xdr:rowOff>419100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38100</xdr:rowOff>
    </xdr:from>
    <xdr:to>
      <xdr:col>3</xdr:col>
      <xdr:colOff>1552575</xdr:colOff>
      <xdr:row>80</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85</xdr:row>
      <xdr:rowOff>333375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88</xdr:row>
      <xdr:rowOff>419100</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91</xdr:row>
      <xdr:rowOff>419100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38100</xdr:rowOff>
    </xdr:from>
    <xdr:to>
      <xdr:col>3</xdr:col>
      <xdr:colOff>1552575</xdr:colOff>
      <xdr:row>93</xdr:row>
      <xdr:rowOff>638175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96</xdr:row>
      <xdr:rowOff>419100</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38100</xdr:rowOff>
    </xdr:from>
    <xdr:to>
      <xdr:col>3</xdr:col>
      <xdr:colOff>1552575</xdr:colOff>
      <xdr:row>98</xdr:row>
      <xdr:rowOff>638175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99</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28575</xdr:rowOff>
    </xdr:from>
    <xdr:to>
      <xdr:col>3</xdr:col>
      <xdr:colOff>1552575</xdr:colOff>
      <xdr:row>100</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101</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38100</xdr:rowOff>
    </xdr:from>
    <xdr:to>
      <xdr:col>3</xdr:col>
      <xdr:colOff>1552575</xdr:colOff>
      <xdr:row>105</xdr:row>
      <xdr:rowOff>638175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108</xdr:row>
      <xdr:rowOff>419100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111</xdr:row>
      <xdr:rowOff>419100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116</xdr:row>
      <xdr:rowOff>333375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122</xdr:row>
      <xdr:rowOff>209550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129</xdr:row>
      <xdr:rowOff>171450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134</xdr:row>
      <xdr:rowOff>333375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138</xdr:row>
      <xdr:rowOff>209550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141</xdr:row>
      <xdr:rowOff>419100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145</xdr:row>
      <xdr:rowOff>209550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150</xdr:row>
      <xdr:rowOff>333375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154</xdr:row>
      <xdr:rowOff>209550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158</xdr:row>
      <xdr:rowOff>209550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38100</xdr:rowOff>
    </xdr:from>
    <xdr:to>
      <xdr:col>3</xdr:col>
      <xdr:colOff>1552575</xdr:colOff>
      <xdr:row>160</xdr:row>
      <xdr:rowOff>638175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38100</xdr:rowOff>
    </xdr:from>
    <xdr:to>
      <xdr:col>3</xdr:col>
      <xdr:colOff>1552575</xdr:colOff>
      <xdr:row>162</xdr:row>
      <xdr:rowOff>638175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38100</xdr:rowOff>
    </xdr:from>
    <xdr:to>
      <xdr:col>3</xdr:col>
      <xdr:colOff>1552575</xdr:colOff>
      <xdr:row>164</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167</xdr:row>
      <xdr:rowOff>419100</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168</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169</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170</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171</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172</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173</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176</xdr:row>
      <xdr:rowOff>419100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177</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178</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38100</xdr:rowOff>
    </xdr:from>
    <xdr:to>
      <xdr:col>3</xdr:col>
      <xdr:colOff>1552575</xdr:colOff>
      <xdr:row>180</xdr:row>
      <xdr:rowOff>638175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181</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182</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185</xdr:row>
      <xdr:rowOff>419100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186</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38100</xdr:rowOff>
    </xdr:from>
    <xdr:to>
      <xdr:col>3</xdr:col>
      <xdr:colOff>1552575</xdr:colOff>
      <xdr:row>188</xdr:row>
      <xdr:rowOff>638175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189</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190</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38100</xdr:rowOff>
    </xdr:from>
    <xdr:to>
      <xdr:col>3</xdr:col>
      <xdr:colOff>1552575</xdr:colOff>
      <xdr:row>192</xdr:row>
      <xdr:rowOff>638175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193</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194"/>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0"/>
      <c r="B2" s="30"/>
      <c r="C2" s="30"/>
      <c r="D2" s="30"/>
      <c r="E2" s="30"/>
      <c r="F2" s="30"/>
      <c r="G2" s="30"/>
      <c r="H2" s="30"/>
      <c r="I2" s="30"/>
      <c r="J2" s="31"/>
      <c r="K2" s="30"/>
      <c r="L2" s="30"/>
      <c r="M2" s="30"/>
      <c r="N2" s="30"/>
      <c r="O2" s="30"/>
      <c r="P2" s="30"/>
      <c r="Q2" s="30"/>
      <c r="R2" s="32"/>
      <c r="S2" s="30"/>
      <c r="T2" s="30"/>
      <c r="U2" s="30"/>
      <c r="V2" s="30"/>
      <c r="W2" s="30"/>
      <c r="X2" s="30"/>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337</v>
      </c>
      <c r="T3" s="10" t="s">
        <v>18</v>
      </c>
      <c r="U3" s="10" t="s">
        <v>19</v>
      </c>
      <c r="V3" s="7" t="s">
        <v>20</v>
      </c>
      <c r="W3" s="7" t="s">
        <v>21</v>
      </c>
      <c r="X3" s="5" t="s">
        <v>22</v>
      </c>
    </row>
    <row r="4" spans="1:24" s="1" customFormat="1" ht="35" customHeight="1" x14ac:dyDescent="0.3">
      <c r="A4" s="11" t="s">
        <v>23</v>
      </c>
      <c r="B4" s="11" t="s">
        <v>24</v>
      </c>
      <c r="C4" s="12" t="s">
        <v>25</v>
      </c>
      <c r="D4" s="51"/>
      <c r="E4" s="33" t="str">
        <f>HYPERLINK("https://www.google.ru/search?q=10211181802160998-5472&amp;newwindow=1&amp;tbm=isch","Еще фото")</f>
        <v>Еще фото</v>
      </c>
      <c r="F4" s="13"/>
      <c r="G4" s="11" t="s">
        <v>26</v>
      </c>
      <c r="H4" s="11" t="s">
        <v>27</v>
      </c>
      <c r="I4" s="14" t="s">
        <v>26</v>
      </c>
      <c r="J4" s="14" t="s">
        <v>28</v>
      </c>
      <c r="K4" s="15" t="s">
        <v>29</v>
      </c>
      <c r="L4" s="49" t="s">
        <v>30</v>
      </c>
      <c r="M4" s="14" t="s">
        <v>31</v>
      </c>
      <c r="N4" s="14" t="s">
        <v>32</v>
      </c>
      <c r="O4" s="14"/>
      <c r="P4" s="15" t="s">
        <v>33</v>
      </c>
      <c r="Q4" s="16">
        <v>10499</v>
      </c>
      <c r="R4" s="17">
        <v>71.64</v>
      </c>
      <c r="S4" s="18">
        <v>3424.4354999999996</v>
      </c>
      <c r="T4" s="19" t="s">
        <v>34</v>
      </c>
      <c r="U4" s="20" t="s">
        <v>35</v>
      </c>
      <c r="V4" s="21">
        <v>42</v>
      </c>
      <c r="W4" s="21">
        <v>1</v>
      </c>
      <c r="X4" s="22"/>
    </row>
    <row r="5" spans="1:24" s="1" customFormat="1" ht="35" customHeight="1" x14ac:dyDescent="0.3">
      <c r="A5" s="23" t="s">
        <v>23</v>
      </c>
      <c r="B5" s="23" t="s">
        <v>24</v>
      </c>
      <c r="C5" s="12" t="s">
        <v>25</v>
      </c>
      <c r="D5" s="52"/>
      <c r="E5" s="33" t="str">
        <f>HYPERLINK("https://www.google.ru/search?q=10211181802160998-5472&amp;newwindow=1&amp;tbm=isch","Еще фото")</f>
        <v>Еще фото</v>
      </c>
      <c r="F5" s="13"/>
      <c r="G5" s="23" t="s">
        <v>26</v>
      </c>
      <c r="H5" s="23" t="s">
        <v>27</v>
      </c>
      <c r="I5" s="23" t="s">
        <v>26</v>
      </c>
      <c r="J5" s="14" t="s">
        <v>28</v>
      </c>
      <c r="K5" s="15" t="s">
        <v>29</v>
      </c>
      <c r="L5" s="54"/>
      <c r="M5" s="14" t="s">
        <v>31</v>
      </c>
      <c r="N5" s="14" t="s">
        <v>32</v>
      </c>
      <c r="O5" s="14"/>
      <c r="P5" s="15" t="s">
        <v>33</v>
      </c>
      <c r="Q5" s="16">
        <v>10499</v>
      </c>
      <c r="R5" s="17">
        <v>71.64</v>
      </c>
      <c r="S5" s="18">
        <v>3424.4354999999996</v>
      </c>
      <c r="T5" s="19" t="s">
        <v>34</v>
      </c>
      <c r="U5" s="20" t="s">
        <v>36</v>
      </c>
      <c r="V5" s="21">
        <v>44</v>
      </c>
      <c r="W5" s="21">
        <v>1</v>
      </c>
      <c r="X5" s="22"/>
    </row>
    <row r="6" spans="1:24" s="1" customFormat="1" ht="37.049999999999997" customHeight="1" x14ac:dyDescent="0.3">
      <c r="A6" s="23" t="s">
        <v>23</v>
      </c>
      <c r="B6" s="23" t="s">
        <v>24</v>
      </c>
      <c r="C6" s="12" t="s">
        <v>25</v>
      </c>
      <c r="D6" s="53"/>
      <c r="E6" s="33" t="str">
        <f>HYPERLINK("https://www.google.ru/search?q=10211181802160998-5472&amp;newwindow=1&amp;tbm=isch","Еще фото")</f>
        <v>Еще фото</v>
      </c>
      <c r="F6" s="13"/>
      <c r="G6" s="23" t="s">
        <v>26</v>
      </c>
      <c r="H6" s="23" t="s">
        <v>27</v>
      </c>
      <c r="I6" s="23" t="s">
        <v>26</v>
      </c>
      <c r="J6" s="14" t="s">
        <v>28</v>
      </c>
      <c r="K6" s="15" t="s">
        <v>29</v>
      </c>
      <c r="L6" s="50"/>
      <c r="M6" s="14" t="s">
        <v>31</v>
      </c>
      <c r="N6" s="14" t="s">
        <v>32</v>
      </c>
      <c r="O6" s="14"/>
      <c r="P6" s="15" t="s">
        <v>33</v>
      </c>
      <c r="Q6" s="16">
        <v>10499</v>
      </c>
      <c r="R6" s="17">
        <v>71.64</v>
      </c>
      <c r="S6" s="18">
        <v>3424.4354999999996</v>
      </c>
      <c r="T6" s="19" t="s">
        <v>34</v>
      </c>
      <c r="U6" s="20" t="s">
        <v>37</v>
      </c>
      <c r="V6" s="21">
        <v>46</v>
      </c>
      <c r="W6" s="21">
        <v>1</v>
      </c>
      <c r="X6" s="22"/>
    </row>
    <row r="7" spans="1:24" s="1" customFormat="1" ht="108" customHeight="1" x14ac:dyDescent="0.3">
      <c r="A7" s="11" t="s">
        <v>23</v>
      </c>
      <c r="B7" s="11" t="s">
        <v>24</v>
      </c>
      <c r="C7" s="12" t="s">
        <v>38</v>
      </c>
      <c r="D7" s="24"/>
      <c r="E7" s="33" t="str">
        <f>HYPERLINK("https://www.google.ru/search?q=10211181802157189-85B5&amp;newwindow=1&amp;tbm=isch","Еще фото")</f>
        <v>Еще фото</v>
      </c>
      <c r="F7" s="13"/>
      <c r="G7" s="11" t="s">
        <v>26</v>
      </c>
      <c r="H7" s="11" t="s">
        <v>27</v>
      </c>
      <c r="I7" s="14" t="s">
        <v>26</v>
      </c>
      <c r="J7" s="14" t="s">
        <v>28</v>
      </c>
      <c r="K7" s="15" t="s">
        <v>29</v>
      </c>
      <c r="L7" s="14" t="s">
        <v>39</v>
      </c>
      <c r="M7" s="14" t="s">
        <v>31</v>
      </c>
      <c r="N7" s="14" t="s">
        <v>40</v>
      </c>
      <c r="O7" s="14"/>
      <c r="P7" s="15" t="s">
        <v>41</v>
      </c>
      <c r="Q7" s="16">
        <v>8399</v>
      </c>
      <c r="R7" s="17">
        <v>46</v>
      </c>
      <c r="S7" s="18">
        <v>5215.7789999999995</v>
      </c>
      <c r="T7" s="19" t="s">
        <v>34</v>
      </c>
      <c r="U7" s="20" t="s">
        <v>42</v>
      </c>
      <c r="V7" s="21">
        <v>40</v>
      </c>
      <c r="W7" s="21">
        <v>1</v>
      </c>
      <c r="X7" s="22"/>
    </row>
    <row r="8" spans="1:24" s="1" customFormat="1" ht="52.05" customHeight="1" x14ac:dyDescent="0.3">
      <c r="A8" s="11" t="s">
        <v>23</v>
      </c>
      <c r="B8" s="11" t="s">
        <v>24</v>
      </c>
      <c r="C8" s="12" t="s">
        <v>43</v>
      </c>
      <c r="D8" s="47"/>
      <c r="E8" s="33" t="str">
        <f>HYPERLINK("https://www.google.ru/search?q=10211181802157189-99B5&amp;newwindow=1&amp;tbm=isch","Еще фото")</f>
        <v>Еще фото</v>
      </c>
      <c r="F8" s="13"/>
      <c r="G8" s="11" t="s">
        <v>26</v>
      </c>
      <c r="H8" s="11" t="s">
        <v>27</v>
      </c>
      <c r="I8" s="14" t="s">
        <v>26</v>
      </c>
      <c r="J8" s="14" t="s">
        <v>28</v>
      </c>
      <c r="K8" s="15" t="s">
        <v>29</v>
      </c>
      <c r="L8" s="49" t="s">
        <v>39</v>
      </c>
      <c r="M8" s="14" t="s">
        <v>31</v>
      </c>
      <c r="N8" s="14" t="s">
        <v>44</v>
      </c>
      <c r="O8" s="14"/>
      <c r="P8" s="15" t="s">
        <v>41</v>
      </c>
      <c r="Q8" s="16">
        <v>8399</v>
      </c>
      <c r="R8" s="17">
        <v>46</v>
      </c>
      <c r="S8" s="18">
        <v>5215.7789999999995</v>
      </c>
      <c r="T8" s="19" t="s">
        <v>34</v>
      </c>
      <c r="U8" s="20" t="s">
        <v>42</v>
      </c>
      <c r="V8" s="21">
        <v>40</v>
      </c>
      <c r="W8" s="21">
        <v>1</v>
      </c>
      <c r="X8" s="22"/>
    </row>
    <row r="9" spans="1:24" s="1" customFormat="1" ht="61.05" customHeight="1" x14ac:dyDescent="0.3">
      <c r="A9" s="23" t="s">
        <v>23</v>
      </c>
      <c r="B9" s="23" t="s">
        <v>24</v>
      </c>
      <c r="C9" s="12" t="s">
        <v>43</v>
      </c>
      <c r="D9" s="48"/>
      <c r="E9" s="33" t="str">
        <f>HYPERLINK("https://www.google.ru/search?q=10211181802157189-99B5&amp;newwindow=1&amp;tbm=isch","Еще фото")</f>
        <v>Еще фото</v>
      </c>
      <c r="F9" s="13"/>
      <c r="G9" s="23" t="s">
        <v>26</v>
      </c>
      <c r="H9" s="23" t="s">
        <v>27</v>
      </c>
      <c r="I9" s="23" t="s">
        <v>26</v>
      </c>
      <c r="J9" s="14" t="s">
        <v>28</v>
      </c>
      <c r="K9" s="15" t="s">
        <v>29</v>
      </c>
      <c r="L9" s="50"/>
      <c r="M9" s="14" t="s">
        <v>31</v>
      </c>
      <c r="N9" s="14" t="s">
        <v>44</v>
      </c>
      <c r="O9" s="14"/>
      <c r="P9" s="15" t="s">
        <v>41</v>
      </c>
      <c r="Q9" s="16">
        <v>8399</v>
      </c>
      <c r="R9" s="17">
        <v>46</v>
      </c>
      <c r="S9" s="18">
        <v>5215.7789999999995</v>
      </c>
      <c r="T9" s="19" t="s">
        <v>34</v>
      </c>
      <c r="U9" s="20" t="s">
        <v>35</v>
      </c>
      <c r="V9" s="21">
        <v>42</v>
      </c>
      <c r="W9" s="21">
        <v>1</v>
      </c>
      <c r="X9" s="22"/>
    </row>
    <row r="10" spans="1:24" s="1" customFormat="1" ht="108" customHeight="1" x14ac:dyDescent="0.3">
      <c r="A10" s="11" t="s">
        <v>23</v>
      </c>
      <c r="B10" s="11" t="s">
        <v>24</v>
      </c>
      <c r="C10" s="12" t="s">
        <v>45</v>
      </c>
      <c r="D10" s="24"/>
      <c r="E10" s="33" t="str">
        <f>HYPERLINK("https://www.google.ru/search?q=50251181802148966-9999&amp;newwindow=1&amp;tbm=isch","Еще фото")</f>
        <v>Еще фото</v>
      </c>
      <c r="F10" s="13"/>
      <c r="G10" s="11" t="s">
        <v>26</v>
      </c>
      <c r="H10" s="11" t="s">
        <v>27</v>
      </c>
      <c r="I10" s="14" t="s">
        <v>26</v>
      </c>
      <c r="J10" s="14" t="s">
        <v>28</v>
      </c>
      <c r="K10" s="15" t="s">
        <v>29</v>
      </c>
      <c r="L10" s="14" t="s">
        <v>46</v>
      </c>
      <c r="M10" s="14" t="s">
        <v>31</v>
      </c>
      <c r="N10" s="14" t="s">
        <v>47</v>
      </c>
      <c r="O10" s="14"/>
      <c r="P10" s="15" t="s">
        <v>48</v>
      </c>
      <c r="Q10" s="16">
        <v>5299</v>
      </c>
      <c r="R10" s="17">
        <v>46</v>
      </c>
      <c r="S10" s="18">
        <v>3290.6789999999996</v>
      </c>
      <c r="T10" s="19" t="s">
        <v>34</v>
      </c>
      <c r="U10" s="20" t="s">
        <v>42</v>
      </c>
      <c r="V10" s="21">
        <v>40</v>
      </c>
      <c r="W10" s="21">
        <v>1</v>
      </c>
      <c r="X10" s="22"/>
    </row>
    <row r="11" spans="1:24" s="1" customFormat="1" ht="52.05" customHeight="1" x14ac:dyDescent="0.3">
      <c r="A11" s="11" t="s">
        <v>23</v>
      </c>
      <c r="B11" s="11" t="s">
        <v>24</v>
      </c>
      <c r="C11" s="12" t="s">
        <v>49</v>
      </c>
      <c r="D11" s="47"/>
      <c r="E11" s="33" t="str">
        <f>HYPERLINK("https://www.google.ru/search?q=50351181802141165-5884&amp;newwindow=1&amp;tbm=isch","Еще фото")</f>
        <v>Еще фото</v>
      </c>
      <c r="F11" s="13"/>
      <c r="G11" s="11" t="s">
        <v>26</v>
      </c>
      <c r="H11" s="11" t="s">
        <v>27</v>
      </c>
      <c r="I11" s="14" t="s">
        <v>26</v>
      </c>
      <c r="J11" s="14" t="s">
        <v>28</v>
      </c>
      <c r="K11" s="15" t="s">
        <v>50</v>
      </c>
      <c r="L11" s="49" t="s">
        <v>51</v>
      </c>
      <c r="M11" s="14" t="s">
        <v>31</v>
      </c>
      <c r="N11" s="14" t="s">
        <v>32</v>
      </c>
      <c r="O11" s="14"/>
      <c r="P11" s="15" t="s">
        <v>52</v>
      </c>
      <c r="Q11" s="16">
        <v>7899</v>
      </c>
      <c r="R11" s="17">
        <v>46</v>
      </c>
      <c r="S11" s="18">
        <v>4905.2789999999995</v>
      </c>
      <c r="T11" s="19" t="s">
        <v>53</v>
      </c>
      <c r="U11" s="20" t="s">
        <v>54</v>
      </c>
      <c r="V11" s="21">
        <v>48</v>
      </c>
      <c r="W11" s="21">
        <v>1</v>
      </c>
      <c r="X11" s="22"/>
    </row>
    <row r="12" spans="1:24" s="1" customFormat="1" ht="61.05" customHeight="1" x14ac:dyDescent="0.3">
      <c r="A12" s="23" t="s">
        <v>23</v>
      </c>
      <c r="B12" s="23" t="s">
        <v>24</v>
      </c>
      <c r="C12" s="12" t="s">
        <v>49</v>
      </c>
      <c r="D12" s="48"/>
      <c r="E12" s="33" t="str">
        <f>HYPERLINK("https://www.google.ru/search?q=50351181802141165-5884&amp;newwindow=1&amp;tbm=isch","Еще фото")</f>
        <v>Еще фото</v>
      </c>
      <c r="F12" s="13"/>
      <c r="G12" s="23" t="s">
        <v>26</v>
      </c>
      <c r="H12" s="23" t="s">
        <v>27</v>
      </c>
      <c r="I12" s="23" t="s">
        <v>26</v>
      </c>
      <c r="J12" s="14" t="s">
        <v>28</v>
      </c>
      <c r="K12" s="15" t="s">
        <v>50</v>
      </c>
      <c r="L12" s="50"/>
      <c r="M12" s="14" t="s">
        <v>31</v>
      </c>
      <c r="N12" s="14" t="s">
        <v>32</v>
      </c>
      <c r="O12" s="14"/>
      <c r="P12" s="15" t="s">
        <v>52</v>
      </c>
      <c r="Q12" s="16">
        <v>7899</v>
      </c>
      <c r="R12" s="17">
        <v>46</v>
      </c>
      <c r="S12" s="18">
        <v>4905.2789999999995</v>
      </c>
      <c r="T12" s="19" t="s">
        <v>53</v>
      </c>
      <c r="U12" s="20" t="s">
        <v>55</v>
      </c>
      <c r="V12" s="21">
        <v>48</v>
      </c>
      <c r="W12" s="21">
        <v>1</v>
      </c>
      <c r="X12" s="22"/>
    </row>
    <row r="13" spans="1:24" s="1" customFormat="1" ht="21" customHeight="1" x14ac:dyDescent="0.3">
      <c r="A13" s="11" t="s">
        <v>23</v>
      </c>
      <c r="B13" s="11" t="s">
        <v>56</v>
      </c>
      <c r="C13" s="25" t="s">
        <v>57</v>
      </c>
      <c r="D13" s="51"/>
      <c r="E13" s="33" t="str">
        <f>HYPERLINK("https://www.google.ru/search?q=10311261852133754-53Z4&amp;newwindow=1&amp;tbm=isch","Еще фото")</f>
        <v>Еще фото</v>
      </c>
      <c r="F13" s="13"/>
      <c r="G13" s="11" t="s">
        <v>58</v>
      </c>
      <c r="H13" s="11" t="s">
        <v>27</v>
      </c>
      <c r="I13" s="14" t="s">
        <v>58</v>
      </c>
      <c r="J13" s="14" t="s">
        <v>28</v>
      </c>
      <c r="K13" s="15" t="s">
        <v>50</v>
      </c>
      <c r="L13" s="49" t="s">
        <v>59</v>
      </c>
      <c r="M13" s="14" t="s">
        <v>31</v>
      </c>
      <c r="N13" s="14" t="s">
        <v>32</v>
      </c>
      <c r="O13" s="14"/>
      <c r="P13" s="15" t="s">
        <v>52</v>
      </c>
      <c r="Q13" s="16">
        <v>7899</v>
      </c>
      <c r="R13" s="17">
        <v>81.8</v>
      </c>
      <c r="S13" s="18">
        <v>1653.4354999999998</v>
      </c>
      <c r="T13" s="19" t="s">
        <v>53</v>
      </c>
      <c r="U13" s="20" t="s">
        <v>60</v>
      </c>
      <c r="V13" s="21">
        <v>46</v>
      </c>
      <c r="W13" s="21">
        <v>4</v>
      </c>
      <c r="X13" s="22"/>
    </row>
    <row r="14" spans="1:24" s="1" customFormat="1" ht="21" customHeight="1" x14ac:dyDescent="0.3">
      <c r="A14" s="23" t="s">
        <v>23</v>
      </c>
      <c r="B14" s="23" t="s">
        <v>56</v>
      </c>
      <c r="C14" s="26" t="s">
        <v>57</v>
      </c>
      <c r="D14" s="52"/>
      <c r="E14" s="33" t="str">
        <f>HYPERLINK("https://www.google.ru/search?q=10311261852133754-53Z4&amp;newwindow=1&amp;tbm=isch","Еще фото")</f>
        <v>Еще фото</v>
      </c>
      <c r="F14" s="13"/>
      <c r="G14" s="23" t="s">
        <v>58</v>
      </c>
      <c r="H14" s="23" t="s">
        <v>27</v>
      </c>
      <c r="I14" s="23" t="s">
        <v>58</v>
      </c>
      <c r="J14" s="14" t="s">
        <v>28</v>
      </c>
      <c r="K14" s="15" t="s">
        <v>50</v>
      </c>
      <c r="L14" s="54"/>
      <c r="M14" s="14" t="s">
        <v>31</v>
      </c>
      <c r="N14" s="14" t="s">
        <v>32</v>
      </c>
      <c r="O14" s="14"/>
      <c r="P14" s="15" t="s">
        <v>52</v>
      </c>
      <c r="Q14" s="16">
        <v>7899</v>
      </c>
      <c r="R14" s="17">
        <v>81.8</v>
      </c>
      <c r="S14" s="18">
        <v>1653.4354999999998</v>
      </c>
      <c r="T14" s="19" t="s">
        <v>53</v>
      </c>
      <c r="U14" s="20" t="s">
        <v>61</v>
      </c>
      <c r="V14" s="21">
        <v>46</v>
      </c>
      <c r="W14" s="21">
        <v>4</v>
      </c>
      <c r="X14" s="22"/>
    </row>
    <row r="15" spans="1:24" s="1" customFormat="1" ht="21" customHeight="1" x14ac:dyDescent="0.3">
      <c r="A15" s="23" t="s">
        <v>23</v>
      </c>
      <c r="B15" s="23" t="s">
        <v>56</v>
      </c>
      <c r="C15" s="26" t="s">
        <v>57</v>
      </c>
      <c r="D15" s="52"/>
      <c r="E15" s="33" t="str">
        <f>HYPERLINK("https://www.google.ru/search?q=10311261852133754-53Z4&amp;newwindow=1&amp;tbm=isch","Еще фото")</f>
        <v>Еще фото</v>
      </c>
      <c r="F15" s="13"/>
      <c r="G15" s="23" t="s">
        <v>58</v>
      </c>
      <c r="H15" s="23" t="s">
        <v>27</v>
      </c>
      <c r="I15" s="23" t="s">
        <v>58</v>
      </c>
      <c r="J15" s="14" t="s">
        <v>28</v>
      </c>
      <c r="K15" s="15" t="s">
        <v>50</v>
      </c>
      <c r="L15" s="54"/>
      <c r="M15" s="14" t="s">
        <v>31</v>
      </c>
      <c r="N15" s="14" t="s">
        <v>32</v>
      </c>
      <c r="O15" s="14"/>
      <c r="P15" s="15" t="s">
        <v>52</v>
      </c>
      <c r="Q15" s="16">
        <v>7899</v>
      </c>
      <c r="R15" s="17">
        <v>81.8</v>
      </c>
      <c r="S15" s="18">
        <v>1653.4354999999998</v>
      </c>
      <c r="T15" s="19" t="s">
        <v>53</v>
      </c>
      <c r="U15" s="20" t="s">
        <v>62</v>
      </c>
      <c r="V15" s="27" t="s">
        <v>63</v>
      </c>
      <c r="W15" s="21">
        <v>1</v>
      </c>
      <c r="X15" s="22"/>
    </row>
    <row r="16" spans="1:24" s="1" customFormat="1" ht="21" customHeight="1" x14ac:dyDescent="0.3">
      <c r="A16" s="23" t="s">
        <v>23</v>
      </c>
      <c r="B16" s="23" t="s">
        <v>56</v>
      </c>
      <c r="C16" s="26" t="s">
        <v>57</v>
      </c>
      <c r="D16" s="52"/>
      <c r="E16" s="33" t="str">
        <f>HYPERLINK("https://www.google.ru/search?q=10311261852133754-53Z4&amp;newwindow=1&amp;tbm=isch","Еще фото")</f>
        <v>Еще фото</v>
      </c>
      <c r="F16" s="13"/>
      <c r="G16" s="23" t="s">
        <v>58</v>
      </c>
      <c r="H16" s="23" t="s">
        <v>27</v>
      </c>
      <c r="I16" s="23" t="s">
        <v>58</v>
      </c>
      <c r="J16" s="14" t="s">
        <v>28</v>
      </c>
      <c r="K16" s="15" t="s">
        <v>50</v>
      </c>
      <c r="L16" s="54"/>
      <c r="M16" s="14" t="s">
        <v>31</v>
      </c>
      <c r="N16" s="14" t="s">
        <v>32</v>
      </c>
      <c r="O16" s="14"/>
      <c r="P16" s="15" t="s">
        <v>52</v>
      </c>
      <c r="Q16" s="16">
        <v>7899</v>
      </c>
      <c r="R16" s="17">
        <v>81.8</v>
      </c>
      <c r="S16" s="18">
        <v>1653.4354999999998</v>
      </c>
      <c r="T16" s="19" t="s">
        <v>53</v>
      </c>
      <c r="U16" s="20" t="s">
        <v>64</v>
      </c>
      <c r="V16" s="27" t="s">
        <v>63</v>
      </c>
      <c r="W16" s="21">
        <v>5</v>
      </c>
      <c r="X16" s="22"/>
    </row>
    <row r="17" spans="1:24" s="1" customFormat="1" ht="32" customHeight="1" x14ac:dyDescent="0.3">
      <c r="A17" s="23" t="s">
        <v>23</v>
      </c>
      <c r="B17" s="23" t="s">
        <v>56</v>
      </c>
      <c r="C17" s="26" t="s">
        <v>57</v>
      </c>
      <c r="D17" s="53"/>
      <c r="E17" s="33" t="str">
        <f>HYPERLINK("https://www.google.ru/search?q=10311261852133754-53Z4&amp;newwindow=1&amp;tbm=isch","Еще фото")</f>
        <v>Еще фото</v>
      </c>
      <c r="F17" s="13"/>
      <c r="G17" s="23" t="s">
        <v>58</v>
      </c>
      <c r="H17" s="23" t="s">
        <v>27</v>
      </c>
      <c r="I17" s="23" t="s">
        <v>58</v>
      </c>
      <c r="J17" s="14" t="s">
        <v>28</v>
      </c>
      <c r="K17" s="15" t="s">
        <v>50</v>
      </c>
      <c r="L17" s="50"/>
      <c r="M17" s="14" t="s">
        <v>31</v>
      </c>
      <c r="N17" s="14" t="s">
        <v>32</v>
      </c>
      <c r="O17" s="14"/>
      <c r="P17" s="15" t="s">
        <v>52</v>
      </c>
      <c r="Q17" s="16">
        <v>7899</v>
      </c>
      <c r="R17" s="17">
        <v>81.8</v>
      </c>
      <c r="S17" s="18">
        <v>1653.4354999999998</v>
      </c>
      <c r="T17" s="19" t="s">
        <v>53</v>
      </c>
      <c r="U17" s="20" t="s">
        <v>65</v>
      </c>
      <c r="V17" s="21">
        <v>48</v>
      </c>
      <c r="W17" s="21">
        <v>3</v>
      </c>
      <c r="X17" s="22"/>
    </row>
    <row r="18" spans="1:24" s="1" customFormat="1" ht="21" customHeight="1" x14ac:dyDescent="0.3">
      <c r="A18" s="11" t="s">
        <v>23</v>
      </c>
      <c r="B18" s="11" t="s">
        <v>56</v>
      </c>
      <c r="C18" s="25" t="s">
        <v>66</v>
      </c>
      <c r="D18" s="51"/>
      <c r="E18" s="33" t="str">
        <f>HYPERLINK("https://www.google.ru/search?q=50251261852163004-55Y3&amp;newwindow=1&amp;tbm=isch","Еще фото")</f>
        <v>Еще фото</v>
      </c>
      <c r="F18" s="13"/>
      <c r="G18" s="11" t="s">
        <v>58</v>
      </c>
      <c r="H18" s="11" t="s">
        <v>27</v>
      </c>
      <c r="I18" s="14" t="s">
        <v>58</v>
      </c>
      <c r="J18" s="14" t="s">
        <v>28</v>
      </c>
      <c r="K18" s="15" t="s">
        <v>29</v>
      </c>
      <c r="L18" s="49" t="s">
        <v>67</v>
      </c>
      <c r="M18" s="14" t="s">
        <v>31</v>
      </c>
      <c r="N18" s="14" t="s">
        <v>68</v>
      </c>
      <c r="O18" s="14"/>
      <c r="P18" s="15" t="s">
        <v>69</v>
      </c>
      <c r="Q18" s="16">
        <v>9499</v>
      </c>
      <c r="R18" s="17">
        <v>78.650000000000006</v>
      </c>
      <c r="S18" s="18">
        <v>2331.9354999999996</v>
      </c>
      <c r="T18" s="19" t="s">
        <v>34</v>
      </c>
      <c r="U18" s="20" t="s">
        <v>54</v>
      </c>
      <c r="V18" s="21">
        <v>40</v>
      </c>
      <c r="W18" s="21">
        <v>2</v>
      </c>
      <c r="X18" s="22"/>
    </row>
    <row r="19" spans="1:24" s="1" customFormat="1" ht="21" customHeight="1" x14ac:dyDescent="0.3">
      <c r="A19" s="23" t="s">
        <v>23</v>
      </c>
      <c r="B19" s="23" t="s">
        <v>56</v>
      </c>
      <c r="C19" s="26" t="s">
        <v>66</v>
      </c>
      <c r="D19" s="52"/>
      <c r="E19" s="33" t="str">
        <f>HYPERLINK("https://www.google.ru/search?q=50251261852163004-55Y3&amp;newwindow=1&amp;tbm=isch","Еще фото")</f>
        <v>Еще фото</v>
      </c>
      <c r="F19" s="13"/>
      <c r="G19" s="23" t="s">
        <v>58</v>
      </c>
      <c r="H19" s="23" t="s">
        <v>27</v>
      </c>
      <c r="I19" s="23" t="s">
        <v>58</v>
      </c>
      <c r="J19" s="14" t="s">
        <v>28</v>
      </c>
      <c r="K19" s="15" t="s">
        <v>29</v>
      </c>
      <c r="L19" s="54"/>
      <c r="M19" s="14" t="s">
        <v>31</v>
      </c>
      <c r="N19" s="14" t="s">
        <v>68</v>
      </c>
      <c r="O19" s="14"/>
      <c r="P19" s="15" t="s">
        <v>69</v>
      </c>
      <c r="Q19" s="16">
        <v>9499</v>
      </c>
      <c r="R19" s="17">
        <v>78.650000000000006</v>
      </c>
      <c r="S19" s="18">
        <v>2331.9354999999996</v>
      </c>
      <c r="T19" s="19" t="s">
        <v>34</v>
      </c>
      <c r="U19" s="20" t="s">
        <v>70</v>
      </c>
      <c r="V19" s="21">
        <v>42</v>
      </c>
      <c r="W19" s="21">
        <v>2</v>
      </c>
      <c r="X19" s="22"/>
    </row>
    <row r="20" spans="1:24" s="1" customFormat="1" ht="21" customHeight="1" x14ac:dyDescent="0.3">
      <c r="A20" s="23" t="s">
        <v>23</v>
      </c>
      <c r="B20" s="23" t="s">
        <v>56</v>
      </c>
      <c r="C20" s="26" t="s">
        <v>66</v>
      </c>
      <c r="D20" s="52"/>
      <c r="E20" s="33" t="str">
        <f>HYPERLINK("https://www.google.ru/search?q=50251261852163004-55Y3&amp;newwindow=1&amp;tbm=isch","Еще фото")</f>
        <v>Еще фото</v>
      </c>
      <c r="F20" s="13"/>
      <c r="G20" s="23" t="s">
        <v>58</v>
      </c>
      <c r="H20" s="23" t="s">
        <v>27</v>
      </c>
      <c r="I20" s="23" t="s">
        <v>58</v>
      </c>
      <c r="J20" s="14" t="s">
        <v>28</v>
      </c>
      <c r="K20" s="15" t="s">
        <v>29</v>
      </c>
      <c r="L20" s="54"/>
      <c r="M20" s="14" t="s">
        <v>31</v>
      </c>
      <c r="N20" s="14" t="s">
        <v>68</v>
      </c>
      <c r="O20" s="14"/>
      <c r="P20" s="15" t="s">
        <v>69</v>
      </c>
      <c r="Q20" s="16">
        <v>9499</v>
      </c>
      <c r="R20" s="17">
        <v>78.650000000000006</v>
      </c>
      <c r="S20" s="18">
        <v>2331.9354999999996</v>
      </c>
      <c r="T20" s="19" t="s">
        <v>34</v>
      </c>
      <c r="U20" s="20" t="s">
        <v>71</v>
      </c>
      <c r="V20" s="21">
        <v>44</v>
      </c>
      <c r="W20" s="21">
        <v>2</v>
      </c>
      <c r="X20" s="22"/>
    </row>
    <row r="21" spans="1:24" s="1" customFormat="1" ht="21" customHeight="1" x14ac:dyDescent="0.3">
      <c r="A21" s="23" t="s">
        <v>23</v>
      </c>
      <c r="B21" s="23" t="s">
        <v>56</v>
      </c>
      <c r="C21" s="26" t="s">
        <v>66</v>
      </c>
      <c r="D21" s="52"/>
      <c r="E21" s="33" t="str">
        <f>HYPERLINK("https://www.google.ru/search?q=50251261852163004-55Y3&amp;newwindow=1&amp;tbm=isch","Еще фото")</f>
        <v>Еще фото</v>
      </c>
      <c r="F21" s="13"/>
      <c r="G21" s="23" t="s">
        <v>58</v>
      </c>
      <c r="H21" s="23" t="s">
        <v>27</v>
      </c>
      <c r="I21" s="23" t="s">
        <v>58</v>
      </c>
      <c r="J21" s="14" t="s">
        <v>28</v>
      </c>
      <c r="K21" s="15" t="s">
        <v>29</v>
      </c>
      <c r="L21" s="54"/>
      <c r="M21" s="14" t="s">
        <v>31</v>
      </c>
      <c r="N21" s="14" t="s">
        <v>68</v>
      </c>
      <c r="O21" s="14"/>
      <c r="P21" s="15" t="s">
        <v>69</v>
      </c>
      <c r="Q21" s="16">
        <v>9499</v>
      </c>
      <c r="R21" s="17">
        <v>78.650000000000006</v>
      </c>
      <c r="S21" s="18">
        <v>2331.9354999999996</v>
      </c>
      <c r="T21" s="19" t="s">
        <v>34</v>
      </c>
      <c r="U21" s="20" t="s">
        <v>72</v>
      </c>
      <c r="V21" s="21">
        <v>46</v>
      </c>
      <c r="W21" s="21">
        <v>2</v>
      </c>
      <c r="X21" s="22"/>
    </row>
    <row r="22" spans="1:24" s="1" customFormat="1" ht="32" customHeight="1" x14ac:dyDescent="0.3">
      <c r="A22" s="23" t="s">
        <v>23</v>
      </c>
      <c r="B22" s="23" t="s">
        <v>56</v>
      </c>
      <c r="C22" s="26" t="s">
        <v>66</v>
      </c>
      <c r="D22" s="53"/>
      <c r="E22" s="33" t="str">
        <f>HYPERLINK("https://www.google.ru/search?q=50251261852163004-55Y3&amp;newwindow=1&amp;tbm=isch","Еще фото")</f>
        <v>Еще фото</v>
      </c>
      <c r="F22" s="13"/>
      <c r="G22" s="23" t="s">
        <v>58</v>
      </c>
      <c r="H22" s="23" t="s">
        <v>27</v>
      </c>
      <c r="I22" s="23" t="s">
        <v>58</v>
      </c>
      <c r="J22" s="14" t="s">
        <v>28</v>
      </c>
      <c r="K22" s="15" t="s">
        <v>29</v>
      </c>
      <c r="L22" s="50"/>
      <c r="M22" s="14" t="s">
        <v>31</v>
      </c>
      <c r="N22" s="14" t="s">
        <v>68</v>
      </c>
      <c r="O22" s="14"/>
      <c r="P22" s="15" t="s">
        <v>69</v>
      </c>
      <c r="Q22" s="16">
        <v>9499</v>
      </c>
      <c r="R22" s="17">
        <v>78.650000000000006</v>
      </c>
      <c r="S22" s="18">
        <v>2331.9354999999996</v>
      </c>
      <c r="T22" s="19" t="s">
        <v>34</v>
      </c>
      <c r="U22" s="20" t="s">
        <v>73</v>
      </c>
      <c r="V22" s="21">
        <v>48</v>
      </c>
      <c r="W22" s="21">
        <v>1</v>
      </c>
      <c r="X22" s="22"/>
    </row>
    <row r="23" spans="1:24" s="1" customFormat="1" ht="13.05" customHeight="1" x14ac:dyDescent="0.3">
      <c r="A23" s="11" t="s">
        <v>23</v>
      </c>
      <c r="B23" s="11" t="s">
        <v>56</v>
      </c>
      <c r="C23" s="12" t="s">
        <v>74</v>
      </c>
      <c r="D23" s="51"/>
      <c r="E23" s="33" t="str">
        <f t="shared" ref="E23:E30" si="0">HYPERLINK("https://www.google.ru/search?q=50351261852157911-53Z4&amp;newwindow=1&amp;tbm=isch","Еще фото")</f>
        <v>Еще фото</v>
      </c>
      <c r="F23" s="13" t="s">
        <v>75</v>
      </c>
      <c r="G23" s="11" t="s">
        <v>58</v>
      </c>
      <c r="H23" s="11" t="s">
        <v>27</v>
      </c>
      <c r="I23" s="14" t="s">
        <v>58</v>
      </c>
      <c r="J23" s="14" t="s">
        <v>28</v>
      </c>
      <c r="K23" s="15" t="s">
        <v>50</v>
      </c>
      <c r="L23" s="49" t="s">
        <v>76</v>
      </c>
      <c r="M23" s="14" t="s">
        <v>31</v>
      </c>
      <c r="N23" s="14" t="s">
        <v>32</v>
      </c>
      <c r="O23" s="14"/>
      <c r="P23" s="15" t="s">
        <v>77</v>
      </c>
      <c r="Q23" s="16">
        <v>7399</v>
      </c>
      <c r="R23" s="17">
        <v>56.78</v>
      </c>
      <c r="S23" s="18">
        <v>3677.4354999999996</v>
      </c>
      <c r="T23" s="19" t="s">
        <v>53</v>
      </c>
      <c r="U23" s="28" t="s">
        <v>78</v>
      </c>
      <c r="V23" s="21">
        <v>44</v>
      </c>
      <c r="W23" s="21">
        <v>2</v>
      </c>
      <c r="X23" s="22"/>
    </row>
    <row r="24" spans="1:24" s="1" customFormat="1" ht="13.05" customHeight="1" x14ac:dyDescent="0.3">
      <c r="A24" s="23" t="s">
        <v>23</v>
      </c>
      <c r="B24" s="23" t="s">
        <v>56</v>
      </c>
      <c r="C24" s="12" t="s">
        <v>74</v>
      </c>
      <c r="D24" s="52"/>
      <c r="E24" s="33" t="str">
        <f t="shared" si="0"/>
        <v>Еще фото</v>
      </c>
      <c r="F24" s="13" t="s">
        <v>75</v>
      </c>
      <c r="G24" s="23" t="s">
        <v>58</v>
      </c>
      <c r="H24" s="23" t="s">
        <v>27</v>
      </c>
      <c r="I24" s="23" t="s">
        <v>58</v>
      </c>
      <c r="J24" s="14" t="s">
        <v>28</v>
      </c>
      <c r="K24" s="15" t="s">
        <v>50</v>
      </c>
      <c r="L24" s="54"/>
      <c r="M24" s="14" t="s">
        <v>31</v>
      </c>
      <c r="N24" s="14" t="s">
        <v>32</v>
      </c>
      <c r="O24" s="14"/>
      <c r="P24" s="15" t="s">
        <v>77</v>
      </c>
      <c r="Q24" s="16">
        <v>7399</v>
      </c>
      <c r="R24" s="17">
        <v>56.78</v>
      </c>
      <c r="S24" s="18">
        <v>3677.4354999999996</v>
      </c>
      <c r="T24" s="19" t="s">
        <v>53</v>
      </c>
      <c r="U24" s="20" t="s">
        <v>79</v>
      </c>
      <c r="V24" s="21">
        <v>44</v>
      </c>
      <c r="W24" s="21">
        <v>1</v>
      </c>
      <c r="X24" s="22"/>
    </row>
    <row r="25" spans="1:24" s="1" customFormat="1" ht="13.05" customHeight="1" x14ac:dyDescent="0.3">
      <c r="A25" s="23" t="s">
        <v>23</v>
      </c>
      <c r="B25" s="23" t="s">
        <v>56</v>
      </c>
      <c r="C25" s="12" t="s">
        <v>74</v>
      </c>
      <c r="D25" s="52"/>
      <c r="E25" s="33" t="str">
        <f t="shared" si="0"/>
        <v>Еще фото</v>
      </c>
      <c r="F25" s="13" t="s">
        <v>75</v>
      </c>
      <c r="G25" s="23" t="s">
        <v>58</v>
      </c>
      <c r="H25" s="23" t="s">
        <v>27</v>
      </c>
      <c r="I25" s="23" t="s">
        <v>58</v>
      </c>
      <c r="J25" s="14" t="s">
        <v>28</v>
      </c>
      <c r="K25" s="15" t="s">
        <v>50</v>
      </c>
      <c r="L25" s="54"/>
      <c r="M25" s="14" t="s">
        <v>31</v>
      </c>
      <c r="N25" s="14" t="s">
        <v>32</v>
      </c>
      <c r="O25" s="14"/>
      <c r="P25" s="15" t="s">
        <v>77</v>
      </c>
      <c r="Q25" s="16">
        <v>7399</v>
      </c>
      <c r="R25" s="17">
        <v>56.78</v>
      </c>
      <c r="S25" s="18">
        <v>3677.4354999999996</v>
      </c>
      <c r="T25" s="19" t="s">
        <v>53</v>
      </c>
      <c r="U25" s="20" t="s">
        <v>80</v>
      </c>
      <c r="V25" s="27" t="s">
        <v>81</v>
      </c>
      <c r="W25" s="21">
        <v>3</v>
      </c>
      <c r="X25" s="22"/>
    </row>
    <row r="26" spans="1:24" s="1" customFormat="1" ht="13.05" customHeight="1" x14ac:dyDescent="0.3">
      <c r="A26" s="23" t="s">
        <v>23</v>
      </c>
      <c r="B26" s="23" t="s">
        <v>56</v>
      </c>
      <c r="C26" s="12" t="s">
        <v>74</v>
      </c>
      <c r="D26" s="52"/>
      <c r="E26" s="33" t="str">
        <f t="shared" si="0"/>
        <v>Еще фото</v>
      </c>
      <c r="F26" s="13" t="s">
        <v>75</v>
      </c>
      <c r="G26" s="23" t="s">
        <v>58</v>
      </c>
      <c r="H26" s="23" t="s">
        <v>27</v>
      </c>
      <c r="I26" s="23" t="s">
        <v>58</v>
      </c>
      <c r="J26" s="14" t="s">
        <v>28</v>
      </c>
      <c r="K26" s="15" t="s">
        <v>50</v>
      </c>
      <c r="L26" s="54"/>
      <c r="M26" s="14" t="s">
        <v>31</v>
      </c>
      <c r="N26" s="14" t="s">
        <v>32</v>
      </c>
      <c r="O26" s="14"/>
      <c r="P26" s="15" t="s">
        <v>77</v>
      </c>
      <c r="Q26" s="16">
        <v>7399</v>
      </c>
      <c r="R26" s="17">
        <v>56.78</v>
      </c>
      <c r="S26" s="18">
        <v>3677.4354999999996</v>
      </c>
      <c r="T26" s="19" t="s">
        <v>53</v>
      </c>
      <c r="U26" s="20" t="s">
        <v>82</v>
      </c>
      <c r="V26" s="27" t="s">
        <v>81</v>
      </c>
      <c r="W26" s="21">
        <v>4</v>
      </c>
      <c r="X26" s="22"/>
    </row>
    <row r="27" spans="1:24" s="1" customFormat="1" ht="13.05" customHeight="1" x14ac:dyDescent="0.3">
      <c r="A27" s="23" t="s">
        <v>23</v>
      </c>
      <c r="B27" s="23" t="s">
        <v>56</v>
      </c>
      <c r="C27" s="12" t="s">
        <v>74</v>
      </c>
      <c r="D27" s="52"/>
      <c r="E27" s="33" t="str">
        <f t="shared" si="0"/>
        <v>Еще фото</v>
      </c>
      <c r="F27" s="13" t="s">
        <v>75</v>
      </c>
      <c r="G27" s="23" t="s">
        <v>58</v>
      </c>
      <c r="H27" s="23" t="s">
        <v>27</v>
      </c>
      <c r="I27" s="23" t="s">
        <v>58</v>
      </c>
      <c r="J27" s="14" t="s">
        <v>28</v>
      </c>
      <c r="K27" s="15" t="s">
        <v>50</v>
      </c>
      <c r="L27" s="54"/>
      <c r="M27" s="14" t="s">
        <v>31</v>
      </c>
      <c r="N27" s="14" t="s">
        <v>32</v>
      </c>
      <c r="O27" s="14"/>
      <c r="P27" s="15" t="s">
        <v>77</v>
      </c>
      <c r="Q27" s="16">
        <v>7399</v>
      </c>
      <c r="R27" s="17">
        <v>56.78</v>
      </c>
      <c r="S27" s="18">
        <v>3677.4354999999996</v>
      </c>
      <c r="T27" s="19" t="s">
        <v>53</v>
      </c>
      <c r="U27" s="20" t="s">
        <v>83</v>
      </c>
      <c r="V27" s="21">
        <v>46</v>
      </c>
      <c r="W27" s="21">
        <v>4</v>
      </c>
      <c r="X27" s="22"/>
    </row>
    <row r="28" spans="1:24" s="1" customFormat="1" ht="13.05" customHeight="1" x14ac:dyDescent="0.3">
      <c r="A28" s="23" t="s">
        <v>23</v>
      </c>
      <c r="B28" s="23" t="s">
        <v>56</v>
      </c>
      <c r="C28" s="12" t="s">
        <v>74</v>
      </c>
      <c r="D28" s="52"/>
      <c r="E28" s="33" t="str">
        <f t="shared" si="0"/>
        <v>Еще фото</v>
      </c>
      <c r="F28" s="13" t="s">
        <v>75</v>
      </c>
      <c r="G28" s="23" t="s">
        <v>58</v>
      </c>
      <c r="H28" s="23" t="s">
        <v>27</v>
      </c>
      <c r="I28" s="23" t="s">
        <v>58</v>
      </c>
      <c r="J28" s="14" t="s">
        <v>28</v>
      </c>
      <c r="K28" s="15" t="s">
        <v>50</v>
      </c>
      <c r="L28" s="54"/>
      <c r="M28" s="14" t="s">
        <v>31</v>
      </c>
      <c r="N28" s="14" t="s">
        <v>32</v>
      </c>
      <c r="O28" s="14"/>
      <c r="P28" s="15" t="s">
        <v>77</v>
      </c>
      <c r="Q28" s="16">
        <v>7399</v>
      </c>
      <c r="R28" s="17">
        <v>56.78</v>
      </c>
      <c r="S28" s="18">
        <v>3677.4354999999996</v>
      </c>
      <c r="T28" s="19" t="s">
        <v>53</v>
      </c>
      <c r="U28" s="20" t="s">
        <v>60</v>
      </c>
      <c r="V28" s="21">
        <v>46</v>
      </c>
      <c r="W28" s="21">
        <v>4</v>
      </c>
      <c r="X28" s="22"/>
    </row>
    <row r="29" spans="1:24" s="1" customFormat="1" ht="13.05" customHeight="1" x14ac:dyDescent="0.3">
      <c r="A29" s="23" t="s">
        <v>23</v>
      </c>
      <c r="B29" s="23" t="s">
        <v>56</v>
      </c>
      <c r="C29" s="12" t="s">
        <v>74</v>
      </c>
      <c r="D29" s="52"/>
      <c r="E29" s="33" t="str">
        <f t="shared" si="0"/>
        <v>Еще фото</v>
      </c>
      <c r="F29" s="13" t="s">
        <v>75</v>
      </c>
      <c r="G29" s="23" t="s">
        <v>58</v>
      </c>
      <c r="H29" s="23" t="s">
        <v>27</v>
      </c>
      <c r="I29" s="23" t="s">
        <v>58</v>
      </c>
      <c r="J29" s="14" t="s">
        <v>28</v>
      </c>
      <c r="K29" s="15" t="s">
        <v>50</v>
      </c>
      <c r="L29" s="54"/>
      <c r="M29" s="14" t="s">
        <v>31</v>
      </c>
      <c r="N29" s="14" t="s">
        <v>32</v>
      </c>
      <c r="O29" s="14"/>
      <c r="P29" s="15" t="s">
        <v>77</v>
      </c>
      <c r="Q29" s="16">
        <v>7399</v>
      </c>
      <c r="R29" s="17">
        <v>56.78</v>
      </c>
      <c r="S29" s="18">
        <v>3677.4354999999996</v>
      </c>
      <c r="T29" s="19" t="s">
        <v>53</v>
      </c>
      <c r="U29" s="20" t="s">
        <v>84</v>
      </c>
      <c r="V29" s="27" t="s">
        <v>63</v>
      </c>
      <c r="W29" s="21">
        <v>3</v>
      </c>
      <c r="X29" s="22"/>
    </row>
    <row r="30" spans="1:24" s="1" customFormat="1" ht="18" customHeight="1" x14ac:dyDescent="0.3">
      <c r="A30" s="23" t="s">
        <v>23</v>
      </c>
      <c r="B30" s="23" t="s">
        <v>56</v>
      </c>
      <c r="C30" s="12" t="s">
        <v>74</v>
      </c>
      <c r="D30" s="53"/>
      <c r="E30" s="33" t="str">
        <f t="shared" si="0"/>
        <v>Еще фото</v>
      </c>
      <c r="F30" s="13" t="s">
        <v>75</v>
      </c>
      <c r="G30" s="23" t="s">
        <v>58</v>
      </c>
      <c r="H30" s="23" t="s">
        <v>27</v>
      </c>
      <c r="I30" s="23" t="s">
        <v>58</v>
      </c>
      <c r="J30" s="14" t="s">
        <v>28</v>
      </c>
      <c r="K30" s="15" t="s">
        <v>50</v>
      </c>
      <c r="L30" s="50"/>
      <c r="M30" s="14" t="s">
        <v>31</v>
      </c>
      <c r="N30" s="14" t="s">
        <v>32</v>
      </c>
      <c r="O30" s="14"/>
      <c r="P30" s="15" t="s">
        <v>77</v>
      </c>
      <c r="Q30" s="16">
        <v>7399</v>
      </c>
      <c r="R30" s="17">
        <v>56.78</v>
      </c>
      <c r="S30" s="18">
        <v>3677.4354999999996</v>
      </c>
      <c r="T30" s="19" t="s">
        <v>53</v>
      </c>
      <c r="U30" s="20" t="s">
        <v>62</v>
      </c>
      <c r="V30" s="27" t="s">
        <v>63</v>
      </c>
      <c r="W30" s="21">
        <v>4</v>
      </c>
      <c r="X30" s="22"/>
    </row>
    <row r="31" spans="1:24" s="1" customFormat="1" ht="108" customHeight="1" x14ac:dyDescent="0.3">
      <c r="A31" s="11" t="s">
        <v>23</v>
      </c>
      <c r="B31" s="11" t="s">
        <v>56</v>
      </c>
      <c r="C31" s="12" t="s">
        <v>85</v>
      </c>
      <c r="D31" s="24"/>
      <c r="E31" s="33" t="str">
        <f>HYPERLINK("https://www.google.ru/search?q=10311261852133777-52Z3&amp;newwindow=1&amp;tbm=isch","Еще фото")</f>
        <v>Еще фото</v>
      </c>
      <c r="F31" s="13"/>
      <c r="G31" s="11" t="s">
        <v>58</v>
      </c>
      <c r="H31" s="11" t="s">
        <v>27</v>
      </c>
      <c r="I31" s="14" t="s">
        <v>58</v>
      </c>
      <c r="J31" s="14" t="s">
        <v>28</v>
      </c>
      <c r="K31" s="15" t="s">
        <v>50</v>
      </c>
      <c r="L31" s="14" t="s">
        <v>86</v>
      </c>
      <c r="M31" s="14" t="s">
        <v>31</v>
      </c>
      <c r="N31" s="14" t="s">
        <v>32</v>
      </c>
      <c r="O31" s="14"/>
      <c r="P31" s="15" t="s">
        <v>87</v>
      </c>
      <c r="Q31" s="16">
        <v>7299</v>
      </c>
      <c r="R31" s="17">
        <v>56.74</v>
      </c>
      <c r="S31" s="18">
        <v>3631.4354999999996</v>
      </c>
      <c r="T31" s="19" t="s">
        <v>53</v>
      </c>
      <c r="U31" s="20" t="s">
        <v>60</v>
      </c>
      <c r="V31" s="21">
        <v>46</v>
      </c>
      <c r="W31" s="21">
        <v>1</v>
      </c>
      <c r="X31" s="22"/>
    </row>
    <row r="32" spans="1:24" s="1" customFormat="1" ht="13.05" customHeight="1" x14ac:dyDescent="0.3">
      <c r="A32" s="11" t="s">
        <v>23</v>
      </c>
      <c r="B32" s="11" t="s">
        <v>56</v>
      </c>
      <c r="C32" s="12" t="s">
        <v>88</v>
      </c>
      <c r="D32" s="51"/>
      <c r="E32" s="33" t="str">
        <f t="shared" ref="E32:E39" si="1">HYPERLINK("https://www.google.ru/search?q=10311261852157420-52Z4&amp;newwindow=1&amp;tbm=isch","Еще фото")</f>
        <v>Еще фото</v>
      </c>
      <c r="F32" s="13" t="s">
        <v>75</v>
      </c>
      <c r="G32" s="11" t="s">
        <v>58</v>
      </c>
      <c r="H32" s="11" t="s">
        <v>27</v>
      </c>
      <c r="I32" s="14" t="s">
        <v>58</v>
      </c>
      <c r="J32" s="14" t="s">
        <v>28</v>
      </c>
      <c r="K32" s="15" t="s">
        <v>50</v>
      </c>
      <c r="L32" s="49" t="s">
        <v>89</v>
      </c>
      <c r="M32" s="14" t="s">
        <v>31</v>
      </c>
      <c r="N32" s="14" t="s">
        <v>32</v>
      </c>
      <c r="O32" s="14"/>
      <c r="P32" s="15" t="s">
        <v>90</v>
      </c>
      <c r="Q32" s="16">
        <v>10499</v>
      </c>
      <c r="R32" s="17">
        <v>56.49</v>
      </c>
      <c r="S32" s="18">
        <v>5252.9355000000005</v>
      </c>
      <c r="T32" s="19" t="s">
        <v>53</v>
      </c>
      <c r="U32" s="28" t="s">
        <v>79</v>
      </c>
      <c r="V32" s="21">
        <v>44</v>
      </c>
      <c r="W32" s="21">
        <v>1</v>
      </c>
      <c r="X32" s="22"/>
    </row>
    <row r="33" spans="1:24" s="1" customFormat="1" ht="13.05" customHeight="1" x14ac:dyDescent="0.3">
      <c r="A33" s="23" t="s">
        <v>23</v>
      </c>
      <c r="B33" s="23" t="s">
        <v>56</v>
      </c>
      <c r="C33" s="12" t="s">
        <v>88</v>
      </c>
      <c r="D33" s="52"/>
      <c r="E33" s="33" t="str">
        <f t="shared" si="1"/>
        <v>Еще фото</v>
      </c>
      <c r="F33" s="13" t="s">
        <v>75</v>
      </c>
      <c r="G33" s="23" t="s">
        <v>58</v>
      </c>
      <c r="H33" s="23" t="s">
        <v>27</v>
      </c>
      <c r="I33" s="23" t="s">
        <v>58</v>
      </c>
      <c r="J33" s="14" t="s">
        <v>28</v>
      </c>
      <c r="K33" s="15" t="s">
        <v>50</v>
      </c>
      <c r="L33" s="54"/>
      <c r="M33" s="14" t="s">
        <v>31</v>
      </c>
      <c r="N33" s="14" t="s">
        <v>32</v>
      </c>
      <c r="O33" s="14"/>
      <c r="P33" s="15" t="s">
        <v>90</v>
      </c>
      <c r="Q33" s="16">
        <v>10499</v>
      </c>
      <c r="R33" s="17">
        <v>56.49</v>
      </c>
      <c r="S33" s="18">
        <v>5252.9355000000005</v>
      </c>
      <c r="T33" s="19" t="s">
        <v>53</v>
      </c>
      <c r="U33" s="20" t="s">
        <v>91</v>
      </c>
      <c r="V33" s="21">
        <v>44</v>
      </c>
      <c r="W33" s="21">
        <v>1</v>
      </c>
      <c r="X33" s="22"/>
    </row>
    <row r="34" spans="1:24" s="1" customFormat="1" ht="13.05" customHeight="1" x14ac:dyDescent="0.3">
      <c r="A34" s="23" t="s">
        <v>23</v>
      </c>
      <c r="B34" s="23" t="s">
        <v>56</v>
      </c>
      <c r="C34" s="12" t="s">
        <v>88</v>
      </c>
      <c r="D34" s="52"/>
      <c r="E34" s="33" t="str">
        <f t="shared" si="1"/>
        <v>Еще фото</v>
      </c>
      <c r="F34" s="13" t="s">
        <v>75</v>
      </c>
      <c r="G34" s="23" t="s">
        <v>58</v>
      </c>
      <c r="H34" s="23" t="s">
        <v>27</v>
      </c>
      <c r="I34" s="23" t="s">
        <v>58</v>
      </c>
      <c r="J34" s="14" t="s">
        <v>28</v>
      </c>
      <c r="K34" s="15" t="s">
        <v>50</v>
      </c>
      <c r="L34" s="54"/>
      <c r="M34" s="14" t="s">
        <v>31</v>
      </c>
      <c r="N34" s="14" t="s">
        <v>32</v>
      </c>
      <c r="O34" s="14"/>
      <c r="P34" s="15" t="s">
        <v>90</v>
      </c>
      <c r="Q34" s="16">
        <v>10499</v>
      </c>
      <c r="R34" s="17">
        <v>56.49</v>
      </c>
      <c r="S34" s="18">
        <v>5252.9355000000005</v>
      </c>
      <c r="T34" s="19" t="s">
        <v>53</v>
      </c>
      <c r="U34" s="20" t="s">
        <v>92</v>
      </c>
      <c r="V34" s="27" t="s">
        <v>81</v>
      </c>
      <c r="W34" s="21">
        <v>1</v>
      </c>
      <c r="X34" s="22"/>
    </row>
    <row r="35" spans="1:24" s="1" customFormat="1" ht="13.05" customHeight="1" x14ac:dyDescent="0.3">
      <c r="A35" s="23" t="s">
        <v>23</v>
      </c>
      <c r="B35" s="23" t="s">
        <v>56</v>
      </c>
      <c r="C35" s="12" t="s">
        <v>88</v>
      </c>
      <c r="D35" s="52"/>
      <c r="E35" s="33" t="str">
        <f t="shared" si="1"/>
        <v>Еще фото</v>
      </c>
      <c r="F35" s="13" t="s">
        <v>75</v>
      </c>
      <c r="G35" s="23" t="s">
        <v>58</v>
      </c>
      <c r="H35" s="23" t="s">
        <v>27</v>
      </c>
      <c r="I35" s="23" t="s">
        <v>58</v>
      </c>
      <c r="J35" s="14" t="s">
        <v>28</v>
      </c>
      <c r="K35" s="15" t="s">
        <v>50</v>
      </c>
      <c r="L35" s="54"/>
      <c r="M35" s="14" t="s">
        <v>31</v>
      </c>
      <c r="N35" s="14" t="s">
        <v>32</v>
      </c>
      <c r="O35" s="14"/>
      <c r="P35" s="15" t="s">
        <v>90</v>
      </c>
      <c r="Q35" s="16">
        <v>10499</v>
      </c>
      <c r="R35" s="17">
        <v>56.49</v>
      </c>
      <c r="S35" s="18">
        <v>5252.9355000000005</v>
      </c>
      <c r="T35" s="19" t="s">
        <v>53</v>
      </c>
      <c r="U35" s="20" t="s">
        <v>61</v>
      </c>
      <c r="V35" s="21">
        <v>46</v>
      </c>
      <c r="W35" s="21">
        <v>1</v>
      </c>
      <c r="X35" s="22"/>
    </row>
    <row r="36" spans="1:24" s="1" customFormat="1" ht="13.05" customHeight="1" x14ac:dyDescent="0.3">
      <c r="A36" s="23" t="s">
        <v>23</v>
      </c>
      <c r="B36" s="23" t="s">
        <v>56</v>
      </c>
      <c r="C36" s="12" t="s">
        <v>88</v>
      </c>
      <c r="D36" s="52"/>
      <c r="E36" s="33" t="str">
        <f t="shared" si="1"/>
        <v>Еще фото</v>
      </c>
      <c r="F36" s="13" t="s">
        <v>75</v>
      </c>
      <c r="G36" s="23" t="s">
        <v>58</v>
      </c>
      <c r="H36" s="23" t="s">
        <v>27</v>
      </c>
      <c r="I36" s="23" t="s">
        <v>58</v>
      </c>
      <c r="J36" s="14" t="s">
        <v>28</v>
      </c>
      <c r="K36" s="15" t="s">
        <v>50</v>
      </c>
      <c r="L36" s="54"/>
      <c r="M36" s="14" t="s">
        <v>31</v>
      </c>
      <c r="N36" s="14" t="s">
        <v>32</v>
      </c>
      <c r="O36" s="14"/>
      <c r="P36" s="15" t="s">
        <v>90</v>
      </c>
      <c r="Q36" s="16">
        <v>10499</v>
      </c>
      <c r="R36" s="17">
        <v>56.49</v>
      </c>
      <c r="S36" s="18">
        <v>5252.9355000000005</v>
      </c>
      <c r="T36" s="19" t="s">
        <v>53</v>
      </c>
      <c r="U36" s="20" t="s">
        <v>62</v>
      </c>
      <c r="V36" s="27" t="s">
        <v>63</v>
      </c>
      <c r="W36" s="21">
        <v>1</v>
      </c>
      <c r="X36" s="22"/>
    </row>
    <row r="37" spans="1:24" s="1" customFormat="1" ht="13.05" customHeight="1" x14ac:dyDescent="0.3">
      <c r="A37" s="23" t="s">
        <v>23</v>
      </c>
      <c r="B37" s="23" t="s">
        <v>56</v>
      </c>
      <c r="C37" s="12" t="s">
        <v>88</v>
      </c>
      <c r="D37" s="52"/>
      <c r="E37" s="33" t="str">
        <f t="shared" si="1"/>
        <v>Еще фото</v>
      </c>
      <c r="F37" s="13" t="s">
        <v>75</v>
      </c>
      <c r="G37" s="23" t="s">
        <v>58</v>
      </c>
      <c r="H37" s="23" t="s">
        <v>27</v>
      </c>
      <c r="I37" s="23" t="s">
        <v>58</v>
      </c>
      <c r="J37" s="14" t="s">
        <v>28</v>
      </c>
      <c r="K37" s="15" t="s">
        <v>50</v>
      </c>
      <c r="L37" s="54"/>
      <c r="M37" s="14" t="s">
        <v>31</v>
      </c>
      <c r="N37" s="14" t="s">
        <v>32</v>
      </c>
      <c r="O37" s="14"/>
      <c r="P37" s="15" t="s">
        <v>90</v>
      </c>
      <c r="Q37" s="16">
        <v>10499</v>
      </c>
      <c r="R37" s="17">
        <v>56.49</v>
      </c>
      <c r="S37" s="18">
        <v>5252.9355000000005</v>
      </c>
      <c r="T37" s="19" t="s">
        <v>53</v>
      </c>
      <c r="U37" s="20" t="s">
        <v>64</v>
      </c>
      <c r="V37" s="27" t="s">
        <v>63</v>
      </c>
      <c r="W37" s="21">
        <v>3</v>
      </c>
      <c r="X37" s="22"/>
    </row>
    <row r="38" spans="1:24" s="1" customFormat="1" ht="13.05" customHeight="1" x14ac:dyDescent="0.3">
      <c r="A38" s="23" t="s">
        <v>23</v>
      </c>
      <c r="B38" s="23" t="s">
        <v>56</v>
      </c>
      <c r="C38" s="12" t="s">
        <v>88</v>
      </c>
      <c r="D38" s="52"/>
      <c r="E38" s="33" t="str">
        <f t="shared" si="1"/>
        <v>Еще фото</v>
      </c>
      <c r="F38" s="13" t="s">
        <v>75</v>
      </c>
      <c r="G38" s="23" t="s">
        <v>58</v>
      </c>
      <c r="H38" s="23" t="s">
        <v>27</v>
      </c>
      <c r="I38" s="23" t="s">
        <v>58</v>
      </c>
      <c r="J38" s="14" t="s">
        <v>28</v>
      </c>
      <c r="K38" s="15" t="s">
        <v>50</v>
      </c>
      <c r="L38" s="54"/>
      <c r="M38" s="14" t="s">
        <v>31</v>
      </c>
      <c r="N38" s="14" t="s">
        <v>32</v>
      </c>
      <c r="O38" s="14"/>
      <c r="P38" s="15" t="s">
        <v>90</v>
      </c>
      <c r="Q38" s="16">
        <v>10499</v>
      </c>
      <c r="R38" s="17">
        <v>56.49</v>
      </c>
      <c r="S38" s="18">
        <v>5252.9355000000005</v>
      </c>
      <c r="T38" s="19" t="s">
        <v>53</v>
      </c>
      <c r="U38" s="20" t="s">
        <v>93</v>
      </c>
      <c r="V38" s="21">
        <v>54</v>
      </c>
      <c r="W38" s="21">
        <v>1</v>
      </c>
      <c r="X38" s="22"/>
    </row>
    <row r="39" spans="1:24" s="1" customFormat="1" ht="18" customHeight="1" x14ac:dyDescent="0.3">
      <c r="A39" s="23" t="s">
        <v>23</v>
      </c>
      <c r="B39" s="23" t="s">
        <v>56</v>
      </c>
      <c r="C39" s="12" t="s">
        <v>88</v>
      </c>
      <c r="D39" s="53"/>
      <c r="E39" s="33" t="str">
        <f t="shared" si="1"/>
        <v>Еще фото</v>
      </c>
      <c r="F39" s="13" t="s">
        <v>75</v>
      </c>
      <c r="G39" s="23" t="s">
        <v>58</v>
      </c>
      <c r="H39" s="23" t="s">
        <v>27</v>
      </c>
      <c r="I39" s="23" t="s">
        <v>58</v>
      </c>
      <c r="J39" s="14" t="s">
        <v>28</v>
      </c>
      <c r="K39" s="15" t="s">
        <v>50</v>
      </c>
      <c r="L39" s="50"/>
      <c r="M39" s="14" t="s">
        <v>31</v>
      </c>
      <c r="N39" s="14" t="s">
        <v>32</v>
      </c>
      <c r="O39" s="14"/>
      <c r="P39" s="15" t="s">
        <v>90</v>
      </c>
      <c r="Q39" s="16">
        <v>10499</v>
      </c>
      <c r="R39" s="17">
        <v>56.49</v>
      </c>
      <c r="S39" s="18">
        <v>5252.9355000000005</v>
      </c>
      <c r="T39" s="19" t="s">
        <v>53</v>
      </c>
      <c r="U39" s="20" t="s">
        <v>94</v>
      </c>
      <c r="V39" s="21">
        <v>54</v>
      </c>
      <c r="W39" s="21">
        <v>1</v>
      </c>
      <c r="X39" s="22"/>
    </row>
    <row r="40" spans="1:24" s="1" customFormat="1" ht="52.05" customHeight="1" x14ac:dyDescent="0.3">
      <c r="A40" s="11" t="s">
        <v>23</v>
      </c>
      <c r="B40" s="11" t="s">
        <v>56</v>
      </c>
      <c r="C40" s="12" t="s">
        <v>95</v>
      </c>
      <c r="D40" s="47"/>
      <c r="E40" s="33" t="str">
        <f>HYPERLINK("https://www.google.ru/search?q=50251261852119182-58Z8&amp;newwindow=1&amp;tbm=isch","Еще фото")</f>
        <v>Еще фото</v>
      </c>
      <c r="F40" s="13"/>
      <c r="G40" s="11" t="s">
        <v>58</v>
      </c>
      <c r="H40" s="11" t="s">
        <v>27</v>
      </c>
      <c r="I40" s="14" t="s">
        <v>58</v>
      </c>
      <c r="J40" s="14" t="s">
        <v>28</v>
      </c>
      <c r="K40" s="15" t="s">
        <v>29</v>
      </c>
      <c r="L40" s="49" t="s">
        <v>96</v>
      </c>
      <c r="M40" s="14" t="s">
        <v>31</v>
      </c>
      <c r="N40" s="14" t="s">
        <v>32</v>
      </c>
      <c r="O40" s="14"/>
      <c r="P40" s="15" t="s">
        <v>77</v>
      </c>
      <c r="Q40" s="16">
        <v>4999</v>
      </c>
      <c r="R40" s="17">
        <v>53.84</v>
      </c>
      <c r="S40" s="18">
        <v>2653.9354999999996</v>
      </c>
      <c r="T40" s="19" t="s">
        <v>34</v>
      </c>
      <c r="U40" s="20" t="s">
        <v>97</v>
      </c>
      <c r="V40" s="21">
        <v>42</v>
      </c>
      <c r="W40" s="21">
        <v>3</v>
      </c>
      <c r="X40" s="22"/>
    </row>
    <row r="41" spans="1:24" s="1" customFormat="1" ht="61.05" customHeight="1" x14ac:dyDescent="0.3">
      <c r="A41" s="23" t="s">
        <v>23</v>
      </c>
      <c r="B41" s="23" t="s">
        <v>56</v>
      </c>
      <c r="C41" s="12" t="s">
        <v>95</v>
      </c>
      <c r="D41" s="48"/>
      <c r="E41" s="33" t="str">
        <f>HYPERLINK("https://www.google.ru/search?q=50251261852119182-58Z8&amp;newwindow=1&amp;tbm=isch","Еще фото")</f>
        <v>Еще фото</v>
      </c>
      <c r="F41" s="13"/>
      <c r="G41" s="23" t="s">
        <v>58</v>
      </c>
      <c r="H41" s="23" t="s">
        <v>27</v>
      </c>
      <c r="I41" s="23" t="s">
        <v>58</v>
      </c>
      <c r="J41" s="14" t="s">
        <v>28</v>
      </c>
      <c r="K41" s="15" t="s">
        <v>29</v>
      </c>
      <c r="L41" s="50"/>
      <c r="M41" s="14" t="s">
        <v>31</v>
      </c>
      <c r="N41" s="14" t="s">
        <v>32</v>
      </c>
      <c r="O41" s="14"/>
      <c r="P41" s="15" t="s">
        <v>77</v>
      </c>
      <c r="Q41" s="16">
        <v>4999</v>
      </c>
      <c r="R41" s="17">
        <v>53.84</v>
      </c>
      <c r="S41" s="18">
        <v>2653.9354999999996</v>
      </c>
      <c r="T41" s="19" t="s">
        <v>34</v>
      </c>
      <c r="U41" s="20" t="s">
        <v>93</v>
      </c>
      <c r="V41" s="21">
        <v>46</v>
      </c>
      <c r="W41" s="21">
        <v>1</v>
      </c>
      <c r="X41" s="22"/>
    </row>
    <row r="42" spans="1:24" s="1" customFormat="1" ht="108" customHeight="1" x14ac:dyDescent="0.3">
      <c r="A42" s="11" t="s">
        <v>23</v>
      </c>
      <c r="B42" s="11" t="s">
        <v>56</v>
      </c>
      <c r="C42" s="12" t="s">
        <v>98</v>
      </c>
      <c r="D42" s="24"/>
      <c r="E42" s="33" t="str">
        <f>HYPERLINK("https://www.google.ru/search?q=10211261852064331-55Z2&amp;newwindow=1&amp;tbm=isch","Еще фото")</f>
        <v>Еще фото</v>
      </c>
      <c r="F42" s="13"/>
      <c r="G42" s="11" t="s">
        <v>58</v>
      </c>
      <c r="H42" s="11" t="s">
        <v>27</v>
      </c>
      <c r="I42" s="14" t="s">
        <v>58</v>
      </c>
      <c r="J42" s="14" t="s">
        <v>28</v>
      </c>
      <c r="K42" s="15" t="s">
        <v>29</v>
      </c>
      <c r="L42" s="14" t="s">
        <v>99</v>
      </c>
      <c r="M42" s="14" t="s">
        <v>31</v>
      </c>
      <c r="N42" s="14" t="s">
        <v>32</v>
      </c>
      <c r="O42" s="14"/>
      <c r="P42" s="15" t="s">
        <v>77</v>
      </c>
      <c r="Q42" s="16">
        <v>7299</v>
      </c>
      <c r="R42" s="17">
        <v>49.75</v>
      </c>
      <c r="S42" s="18">
        <v>4217.9354999999996</v>
      </c>
      <c r="T42" s="19" t="s">
        <v>34</v>
      </c>
      <c r="U42" s="20" t="s">
        <v>70</v>
      </c>
      <c r="V42" s="21">
        <v>42</v>
      </c>
      <c r="W42" s="21">
        <v>1</v>
      </c>
      <c r="X42" s="22"/>
    </row>
    <row r="43" spans="1:24" s="1" customFormat="1" ht="52.05" customHeight="1" x14ac:dyDescent="0.3">
      <c r="A43" s="11" t="s">
        <v>23</v>
      </c>
      <c r="B43" s="11" t="s">
        <v>56</v>
      </c>
      <c r="C43" s="12" t="s">
        <v>100</v>
      </c>
      <c r="D43" s="47"/>
      <c r="E43" s="33" t="str">
        <f>HYPERLINK("https://www.google.ru/search?q=10211261852151252-56Z6&amp;newwindow=1&amp;tbm=isch","Еще фото")</f>
        <v>Еще фото</v>
      </c>
      <c r="F43" s="13"/>
      <c r="G43" s="11" t="s">
        <v>58</v>
      </c>
      <c r="H43" s="11" t="s">
        <v>27</v>
      </c>
      <c r="I43" s="14" t="s">
        <v>58</v>
      </c>
      <c r="J43" s="14" t="s">
        <v>28</v>
      </c>
      <c r="K43" s="15" t="s">
        <v>29</v>
      </c>
      <c r="L43" s="49" t="s">
        <v>101</v>
      </c>
      <c r="M43" s="14" t="s">
        <v>31</v>
      </c>
      <c r="N43" s="14" t="s">
        <v>32</v>
      </c>
      <c r="O43" s="14"/>
      <c r="P43" s="15" t="s">
        <v>87</v>
      </c>
      <c r="Q43" s="16">
        <v>8399</v>
      </c>
      <c r="R43" s="17">
        <v>46</v>
      </c>
      <c r="S43" s="18">
        <v>5215.7789999999995</v>
      </c>
      <c r="T43" s="19" t="s">
        <v>34</v>
      </c>
      <c r="U43" s="20" t="s">
        <v>102</v>
      </c>
      <c r="V43" s="21">
        <v>46</v>
      </c>
      <c r="W43" s="21">
        <v>1</v>
      </c>
      <c r="X43" s="22"/>
    </row>
    <row r="44" spans="1:24" s="1" customFormat="1" ht="61.05" customHeight="1" x14ac:dyDescent="0.3">
      <c r="A44" s="23" t="s">
        <v>23</v>
      </c>
      <c r="B44" s="23" t="s">
        <v>56</v>
      </c>
      <c r="C44" s="12" t="s">
        <v>100</v>
      </c>
      <c r="D44" s="48"/>
      <c r="E44" s="33" t="str">
        <f>HYPERLINK("https://www.google.ru/search?q=10211261852151252-56Z6&amp;newwindow=1&amp;tbm=isch","Еще фото")</f>
        <v>Еще фото</v>
      </c>
      <c r="F44" s="13"/>
      <c r="G44" s="23" t="s">
        <v>58</v>
      </c>
      <c r="H44" s="23" t="s">
        <v>27</v>
      </c>
      <c r="I44" s="23" t="s">
        <v>58</v>
      </c>
      <c r="J44" s="14" t="s">
        <v>28</v>
      </c>
      <c r="K44" s="15" t="s">
        <v>29</v>
      </c>
      <c r="L44" s="50"/>
      <c r="M44" s="14" t="s">
        <v>31</v>
      </c>
      <c r="N44" s="14" t="s">
        <v>32</v>
      </c>
      <c r="O44" s="14"/>
      <c r="P44" s="15" t="s">
        <v>87</v>
      </c>
      <c r="Q44" s="16">
        <v>8399</v>
      </c>
      <c r="R44" s="17">
        <v>46</v>
      </c>
      <c r="S44" s="18">
        <v>5215.7789999999995</v>
      </c>
      <c r="T44" s="19" t="s">
        <v>34</v>
      </c>
      <c r="U44" s="20" t="s">
        <v>72</v>
      </c>
      <c r="V44" s="21">
        <v>46</v>
      </c>
      <c r="W44" s="21">
        <v>1</v>
      </c>
      <c r="X44" s="22"/>
    </row>
    <row r="45" spans="1:24" s="1" customFormat="1" ht="35" customHeight="1" x14ac:dyDescent="0.3">
      <c r="A45" s="11" t="s">
        <v>23</v>
      </c>
      <c r="B45" s="11" t="s">
        <v>56</v>
      </c>
      <c r="C45" s="12" t="s">
        <v>103</v>
      </c>
      <c r="D45" s="51"/>
      <c r="E45" s="33" t="str">
        <f>HYPERLINK("https://www.google.ru/search?q=10211261852151252-58Z5&amp;newwindow=1&amp;tbm=isch","Еще фото")</f>
        <v>Еще фото</v>
      </c>
      <c r="F45" s="13"/>
      <c r="G45" s="11" t="s">
        <v>58</v>
      </c>
      <c r="H45" s="11" t="s">
        <v>27</v>
      </c>
      <c r="I45" s="14" t="s">
        <v>58</v>
      </c>
      <c r="J45" s="14" t="s">
        <v>28</v>
      </c>
      <c r="K45" s="15" t="s">
        <v>29</v>
      </c>
      <c r="L45" s="49" t="s">
        <v>101</v>
      </c>
      <c r="M45" s="14" t="s">
        <v>31</v>
      </c>
      <c r="N45" s="14" t="s">
        <v>32</v>
      </c>
      <c r="O45" s="14"/>
      <c r="P45" s="15" t="s">
        <v>87</v>
      </c>
      <c r="Q45" s="16">
        <v>8399</v>
      </c>
      <c r="R45" s="17">
        <v>46</v>
      </c>
      <c r="S45" s="18">
        <v>5215.7789999999995</v>
      </c>
      <c r="T45" s="19" t="s">
        <v>34</v>
      </c>
      <c r="U45" s="20" t="s">
        <v>104</v>
      </c>
      <c r="V45" s="21">
        <v>46</v>
      </c>
      <c r="W45" s="21">
        <v>1</v>
      </c>
      <c r="X45" s="22"/>
    </row>
    <row r="46" spans="1:24" s="1" customFormat="1" ht="35" customHeight="1" x14ac:dyDescent="0.3">
      <c r="A46" s="23" t="s">
        <v>23</v>
      </c>
      <c r="B46" s="23" t="s">
        <v>56</v>
      </c>
      <c r="C46" s="12" t="s">
        <v>103</v>
      </c>
      <c r="D46" s="52"/>
      <c r="E46" s="33" t="str">
        <f>HYPERLINK("https://www.google.ru/search?q=10211261852151252-58Z5&amp;newwindow=1&amp;tbm=isch","Еще фото")</f>
        <v>Еще фото</v>
      </c>
      <c r="F46" s="13"/>
      <c r="G46" s="23" t="s">
        <v>58</v>
      </c>
      <c r="H46" s="23" t="s">
        <v>27</v>
      </c>
      <c r="I46" s="23" t="s">
        <v>58</v>
      </c>
      <c r="J46" s="14" t="s">
        <v>28</v>
      </c>
      <c r="K46" s="15" t="s">
        <v>29</v>
      </c>
      <c r="L46" s="54"/>
      <c r="M46" s="14" t="s">
        <v>31</v>
      </c>
      <c r="N46" s="14" t="s">
        <v>32</v>
      </c>
      <c r="O46" s="14"/>
      <c r="P46" s="15" t="s">
        <v>87</v>
      </c>
      <c r="Q46" s="16">
        <v>8399</v>
      </c>
      <c r="R46" s="17">
        <v>46</v>
      </c>
      <c r="S46" s="18">
        <v>5215.7789999999995</v>
      </c>
      <c r="T46" s="19" t="s">
        <v>34</v>
      </c>
      <c r="U46" s="20" t="s">
        <v>105</v>
      </c>
      <c r="V46" s="21">
        <v>48</v>
      </c>
      <c r="W46" s="21">
        <v>1</v>
      </c>
      <c r="X46" s="22"/>
    </row>
    <row r="47" spans="1:24" s="1" customFormat="1" ht="37.049999999999997" customHeight="1" x14ac:dyDescent="0.3">
      <c r="A47" s="23" t="s">
        <v>23</v>
      </c>
      <c r="B47" s="23" t="s">
        <v>56</v>
      </c>
      <c r="C47" s="12" t="s">
        <v>103</v>
      </c>
      <c r="D47" s="53"/>
      <c r="E47" s="33" t="str">
        <f>HYPERLINK("https://www.google.ru/search?q=10211261852151252-58Z5&amp;newwindow=1&amp;tbm=isch","Еще фото")</f>
        <v>Еще фото</v>
      </c>
      <c r="F47" s="13"/>
      <c r="G47" s="23" t="s">
        <v>58</v>
      </c>
      <c r="H47" s="23" t="s">
        <v>27</v>
      </c>
      <c r="I47" s="23" t="s">
        <v>58</v>
      </c>
      <c r="J47" s="14" t="s">
        <v>28</v>
      </c>
      <c r="K47" s="15" t="s">
        <v>29</v>
      </c>
      <c r="L47" s="50"/>
      <c r="M47" s="14" t="s">
        <v>31</v>
      </c>
      <c r="N47" s="14" t="s">
        <v>32</v>
      </c>
      <c r="O47" s="14"/>
      <c r="P47" s="15" t="s">
        <v>87</v>
      </c>
      <c r="Q47" s="16">
        <v>8399</v>
      </c>
      <c r="R47" s="17">
        <v>46</v>
      </c>
      <c r="S47" s="18">
        <v>5215.7789999999995</v>
      </c>
      <c r="T47" s="19" t="s">
        <v>34</v>
      </c>
      <c r="U47" s="20" t="s">
        <v>106</v>
      </c>
      <c r="V47" s="21">
        <v>48</v>
      </c>
      <c r="W47" s="21">
        <v>1</v>
      </c>
      <c r="X47" s="22"/>
    </row>
    <row r="48" spans="1:24" s="1" customFormat="1" ht="52.05" customHeight="1" x14ac:dyDescent="0.3">
      <c r="A48" s="11" t="s">
        <v>23</v>
      </c>
      <c r="B48" s="11" t="s">
        <v>56</v>
      </c>
      <c r="C48" s="12" t="s">
        <v>107</v>
      </c>
      <c r="D48" s="47"/>
      <c r="E48" s="33" t="str">
        <f>HYPERLINK("https://www.google.ru/search?q=10211261852157417-99Z8&amp;newwindow=1&amp;tbm=isch","Еще фото")</f>
        <v>Еще фото</v>
      </c>
      <c r="F48" s="13"/>
      <c r="G48" s="11" t="s">
        <v>58</v>
      </c>
      <c r="H48" s="11" t="s">
        <v>27</v>
      </c>
      <c r="I48" s="14" t="s">
        <v>58</v>
      </c>
      <c r="J48" s="14" t="s">
        <v>28</v>
      </c>
      <c r="K48" s="15" t="s">
        <v>29</v>
      </c>
      <c r="L48" s="49" t="s">
        <v>108</v>
      </c>
      <c r="M48" s="14" t="s">
        <v>31</v>
      </c>
      <c r="N48" s="14" t="s">
        <v>44</v>
      </c>
      <c r="O48" s="14"/>
      <c r="P48" s="15" t="s">
        <v>109</v>
      </c>
      <c r="Q48" s="16">
        <v>8399</v>
      </c>
      <c r="R48" s="17">
        <v>46</v>
      </c>
      <c r="S48" s="18">
        <v>5215.7789999999995</v>
      </c>
      <c r="T48" s="19" t="s">
        <v>34</v>
      </c>
      <c r="U48" s="20" t="s">
        <v>55</v>
      </c>
      <c r="V48" s="21">
        <v>40</v>
      </c>
      <c r="W48" s="21">
        <v>1</v>
      </c>
      <c r="X48" s="22"/>
    </row>
    <row r="49" spans="1:24" s="1" customFormat="1" ht="61.05" customHeight="1" x14ac:dyDescent="0.3">
      <c r="A49" s="23" t="s">
        <v>23</v>
      </c>
      <c r="B49" s="23" t="s">
        <v>56</v>
      </c>
      <c r="C49" s="12" t="s">
        <v>107</v>
      </c>
      <c r="D49" s="48"/>
      <c r="E49" s="33" t="str">
        <f>HYPERLINK("https://www.google.ru/search?q=10211261852157417-99Z8&amp;newwindow=1&amp;tbm=isch","Еще фото")</f>
        <v>Еще фото</v>
      </c>
      <c r="F49" s="13"/>
      <c r="G49" s="23" t="s">
        <v>58</v>
      </c>
      <c r="H49" s="23" t="s">
        <v>27</v>
      </c>
      <c r="I49" s="23" t="s">
        <v>58</v>
      </c>
      <c r="J49" s="14" t="s">
        <v>28</v>
      </c>
      <c r="K49" s="15" t="s">
        <v>29</v>
      </c>
      <c r="L49" s="50"/>
      <c r="M49" s="14" t="s">
        <v>31</v>
      </c>
      <c r="N49" s="14" t="s">
        <v>44</v>
      </c>
      <c r="O49" s="14"/>
      <c r="P49" s="15" t="s">
        <v>109</v>
      </c>
      <c r="Q49" s="16">
        <v>8399</v>
      </c>
      <c r="R49" s="17">
        <v>46</v>
      </c>
      <c r="S49" s="18">
        <v>5215.7789999999995</v>
      </c>
      <c r="T49" s="19" t="s">
        <v>34</v>
      </c>
      <c r="U49" s="20" t="s">
        <v>97</v>
      </c>
      <c r="V49" s="21">
        <v>42</v>
      </c>
      <c r="W49" s="21">
        <v>1</v>
      </c>
      <c r="X49" s="22"/>
    </row>
    <row r="50" spans="1:24" s="1" customFormat="1" ht="108" customHeight="1" x14ac:dyDescent="0.3">
      <c r="A50" s="11" t="s">
        <v>23</v>
      </c>
      <c r="B50" s="11" t="s">
        <v>56</v>
      </c>
      <c r="C50" s="12" t="s">
        <v>110</v>
      </c>
      <c r="D50" s="24"/>
      <c r="E50" s="33" t="str">
        <f>HYPERLINK("https://www.google.ru/search?q=10211261852160932-56Z5&amp;newwindow=1&amp;tbm=isch","Еще фото")</f>
        <v>Еще фото</v>
      </c>
      <c r="F50" s="13"/>
      <c r="G50" s="11" t="s">
        <v>58</v>
      </c>
      <c r="H50" s="11" t="s">
        <v>27</v>
      </c>
      <c r="I50" s="14" t="s">
        <v>58</v>
      </c>
      <c r="J50" s="14" t="s">
        <v>28</v>
      </c>
      <c r="K50" s="15" t="s">
        <v>29</v>
      </c>
      <c r="L50" s="14" t="s">
        <v>111</v>
      </c>
      <c r="M50" s="14" t="s">
        <v>31</v>
      </c>
      <c r="N50" s="14" t="s">
        <v>32</v>
      </c>
      <c r="O50" s="14"/>
      <c r="P50" s="15" t="s">
        <v>112</v>
      </c>
      <c r="Q50" s="16">
        <v>10499</v>
      </c>
      <c r="R50" s="17">
        <v>46</v>
      </c>
      <c r="S50" s="18">
        <v>6519.8789999999999</v>
      </c>
      <c r="T50" s="19" t="s">
        <v>34</v>
      </c>
      <c r="U50" s="20" t="s">
        <v>35</v>
      </c>
      <c r="V50" s="21">
        <v>42</v>
      </c>
      <c r="W50" s="21">
        <v>1</v>
      </c>
      <c r="X50" s="22"/>
    </row>
    <row r="51" spans="1:24" s="1" customFormat="1" ht="108" customHeight="1" x14ac:dyDescent="0.3">
      <c r="A51" s="11" t="s">
        <v>23</v>
      </c>
      <c r="B51" s="11" t="s">
        <v>56</v>
      </c>
      <c r="C51" s="12" t="s">
        <v>113</v>
      </c>
      <c r="D51" s="24"/>
      <c r="E51" s="33" t="str">
        <f>HYPERLINK("https://www.google.ru/search?q=10211261852160936-99Z9&amp;newwindow=1&amp;tbm=isch","Еще фото")</f>
        <v>Еще фото</v>
      </c>
      <c r="F51" s="13"/>
      <c r="G51" s="11" t="s">
        <v>58</v>
      </c>
      <c r="H51" s="11" t="s">
        <v>27</v>
      </c>
      <c r="I51" s="14" t="s">
        <v>58</v>
      </c>
      <c r="J51" s="14" t="s">
        <v>28</v>
      </c>
      <c r="K51" s="15" t="s">
        <v>29</v>
      </c>
      <c r="L51" s="14" t="s">
        <v>114</v>
      </c>
      <c r="M51" s="14" t="s">
        <v>31</v>
      </c>
      <c r="N51" s="14" t="s">
        <v>44</v>
      </c>
      <c r="O51" s="14"/>
      <c r="P51" s="15" t="s">
        <v>115</v>
      </c>
      <c r="Q51" s="16">
        <v>10499</v>
      </c>
      <c r="R51" s="17">
        <v>46</v>
      </c>
      <c r="S51" s="18">
        <v>6519.8789999999999</v>
      </c>
      <c r="T51" s="19" t="s">
        <v>34</v>
      </c>
      <c r="U51" s="20" t="s">
        <v>94</v>
      </c>
      <c r="V51" s="21">
        <v>46</v>
      </c>
      <c r="W51" s="21">
        <v>1</v>
      </c>
      <c r="X51" s="22"/>
    </row>
    <row r="52" spans="1:24" s="1" customFormat="1" ht="108" customHeight="1" x14ac:dyDescent="0.3">
      <c r="A52" s="11" t="s">
        <v>23</v>
      </c>
      <c r="B52" s="11" t="s">
        <v>56</v>
      </c>
      <c r="C52" s="12" t="s">
        <v>116</v>
      </c>
      <c r="D52" s="24"/>
      <c r="E52" s="33" t="str">
        <f>HYPERLINK("https://www.google.ru/search?q=10311261852142371-97Z2&amp;newwindow=1&amp;tbm=isch","Еще фото")</f>
        <v>Еще фото</v>
      </c>
      <c r="F52" s="13"/>
      <c r="G52" s="11" t="s">
        <v>58</v>
      </c>
      <c r="H52" s="11" t="s">
        <v>27</v>
      </c>
      <c r="I52" s="14" t="s">
        <v>58</v>
      </c>
      <c r="J52" s="14" t="s">
        <v>28</v>
      </c>
      <c r="K52" s="15" t="s">
        <v>50</v>
      </c>
      <c r="L52" s="14" t="s">
        <v>117</v>
      </c>
      <c r="M52" s="14" t="s">
        <v>31</v>
      </c>
      <c r="N52" s="14" t="s">
        <v>47</v>
      </c>
      <c r="O52" s="14"/>
      <c r="P52" s="15" t="s">
        <v>118</v>
      </c>
      <c r="Q52" s="16">
        <v>8399</v>
      </c>
      <c r="R52" s="17">
        <v>46</v>
      </c>
      <c r="S52" s="18">
        <v>5215.7789999999995</v>
      </c>
      <c r="T52" s="19" t="s">
        <v>53</v>
      </c>
      <c r="U52" s="20" t="s">
        <v>82</v>
      </c>
      <c r="V52" s="27" t="s">
        <v>81</v>
      </c>
      <c r="W52" s="21">
        <v>1</v>
      </c>
      <c r="X52" s="22"/>
    </row>
    <row r="53" spans="1:24" s="1" customFormat="1" ht="108" customHeight="1" x14ac:dyDescent="0.3">
      <c r="A53" s="11" t="s">
        <v>23</v>
      </c>
      <c r="B53" s="11" t="s">
        <v>119</v>
      </c>
      <c r="C53" s="12" t="s">
        <v>120</v>
      </c>
      <c r="D53" s="24"/>
      <c r="E53" s="33" t="str">
        <f>HYPERLINK("https://www.google.ru/search?q=10313261852122201-57Z4&amp;newwindow=1&amp;tbm=isch","Еще фото")</f>
        <v>Еще фото</v>
      </c>
      <c r="F53" s="13"/>
      <c r="G53" s="11" t="s">
        <v>58</v>
      </c>
      <c r="H53" s="11" t="s">
        <v>27</v>
      </c>
      <c r="I53" s="14" t="s">
        <v>58</v>
      </c>
      <c r="J53" s="14" t="s">
        <v>28</v>
      </c>
      <c r="K53" s="15" t="s">
        <v>121</v>
      </c>
      <c r="L53" s="14" t="s">
        <v>122</v>
      </c>
      <c r="M53" s="14" t="s">
        <v>31</v>
      </c>
      <c r="N53" s="14" t="s">
        <v>123</v>
      </c>
      <c r="O53" s="14"/>
      <c r="P53" s="15" t="s">
        <v>124</v>
      </c>
      <c r="Q53" s="16">
        <v>3999</v>
      </c>
      <c r="R53" s="17">
        <v>46</v>
      </c>
      <c r="S53" s="18">
        <v>2483.3789999999999</v>
      </c>
      <c r="T53" s="19" t="s">
        <v>125</v>
      </c>
      <c r="U53" s="20" t="s">
        <v>126</v>
      </c>
      <c r="V53" s="21">
        <v>104</v>
      </c>
      <c r="W53" s="21">
        <v>1</v>
      </c>
      <c r="X53" s="22"/>
    </row>
    <row r="54" spans="1:24" s="1" customFormat="1" ht="108" customHeight="1" x14ac:dyDescent="0.3">
      <c r="A54" s="11" t="s">
        <v>23</v>
      </c>
      <c r="B54" s="11" t="s">
        <v>56</v>
      </c>
      <c r="C54" s="12" t="s">
        <v>127</v>
      </c>
      <c r="D54" s="24"/>
      <c r="E54" s="33" t="str">
        <f>HYPERLINK("https://www.google.ru/search?q=50251261852124014-56Z4&amp;newwindow=1&amp;tbm=isch","Еще фото")</f>
        <v>Еще фото</v>
      </c>
      <c r="F54" s="13"/>
      <c r="G54" s="11" t="s">
        <v>58</v>
      </c>
      <c r="H54" s="11" t="s">
        <v>27</v>
      </c>
      <c r="I54" s="14" t="s">
        <v>58</v>
      </c>
      <c r="J54" s="14" t="s">
        <v>28</v>
      </c>
      <c r="K54" s="15" t="s">
        <v>29</v>
      </c>
      <c r="L54" s="14" t="s">
        <v>128</v>
      </c>
      <c r="M54" s="14" t="s">
        <v>31</v>
      </c>
      <c r="N54" s="14" t="s">
        <v>32</v>
      </c>
      <c r="O54" s="14"/>
      <c r="P54" s="15" t="s">
        <v>129</v>
      </c>
      <c r="Q54" s="16">
        <v>8399</v>
      </c>
      <c r="R54" s="17">
        <v>46</v>
      </c>
      <c r="S54" s="18">
        <v>5215.7789999999995</v>
      </c>
      <c r="T54" s="19" t="s">
        <v>34</v>
      </c>
      <c r="U54" s="20" t="s">
        <v>55</v>
      </c>
      <c r="V54" s="21">
        <v>40</v>
      </c>
      <c r="W54" s="21">
        <v>1</v>
      </c>
      <c r="X54" s="22"/>
    </row>
    <row r="55" spans="1:24" s="1" customFormat="1" ht="21" customHeight="1" x14ac:dyDescent="0.3">
      <c r="A55" s="11" t="s">
        <v>23</v>
      </c>
      <c r="B55" s="11" t="s">
        <v>56</v>
      </c>
      <c r="C55" s="25" t="s">
        <v>130</v>
      </c>
      <c r="D55" s="51"/>
      <c r="E55" s="33" t="str">
        <f>HYPERLINK("https://www.google.ru/search?q=50251261852150146-53Z7&amp;newwindow=1&amp;tbm=isch","Еще фото")</f>
        <v>Еще фото</v>
      </c>
      <c r="F55" s="13"/>
      <c r="G55" s="11" t="s">
        <v>58</v>
      </c>
      <c r="H55" s="11" t="s">
        <v>27</v>
      </c>
      <c r="I55" s="14" t="s">
        <v>58</v>
      </c>
      <c r="J55" s="14" t="s">
        <v>28</v>
      </c>
      <c r="K55" s="15" t="s">
        <v>29</v>
      </c>
      <c r="L55" s="49" t="s">
        <v>131</v>
      </c>
      <c r="M55" s="14" t="s">
        <v>31</v>
      </c>
      <c r="N55" s="14" t="s">
        <v>32</v>
      </c>
      <c r="O55" s="14"/>
      <c r="P55" s="15" t="s">
        <v>77</v>
      </c>
      <c r="Q55" s="16">
        <v>6299</v>
      </c>
      <c r="R55" s="17">
        <v>46</v>
      </c>
      <c r="S55" s="18">
        <v>3911.6789999999996</v>
      </c>
      <c r="T55" s="19" t="s">
        <v>34</v>
      </c>
      <c r="U55" s="20" t="s">
        <v>54</v>
      </c>
      <c r="V55" s="21">
        <v>40</v>
      </c>
      <c r="W55" s="21">
        <v>1</v>
      </c>
      <c r="X55" s="22"/>
    </row>
    <row r="56" spans="1:24" s="1" customFormat="1" ht="21" customHeight="1" x14ac:dyDescent="0.3">
      <c r="A56" s="23" t="s">
        <v>23</v>
      </c>
      <c r="B56" s="23" t="s">
        <v>56</v>
      </c>
      <c r="C56" s="26" t="s">
        <v>130</v>
      </c>
      <c r="D56" s="52"/>
      <c r="E56" s="33" t="str">
        <f>HYPERLINK("https://www.google.ru/search?q=50251261852150146-53Z7&amp;newwindow=1&amp;tbm=isch","Еще фото")</f>
        <v>Еще фото</v>
      </c>
      <c r="F56" s="13"/>
      <c r="G56" s="23" t="s">
        <v>58</v>
      </c>
      <c r="H56" s="23" t="s">
        <v>27</v>
      </c>
      <c r="I56" s="23" t="s">
        <v>58</v>
      </c>
      <c r="J56" s="14" t="s">
        <v>28</v>
      </c>
      <c r="K56" s="15" t="s">
        <v>29</v>
      </c>
      <c r="L56" s="54"/>
      <c r="M56" s="14" t="s">
        <v>31</v>
      </c>
      <c r="N56" s="14" t="s">
        <v>32</v>
      </c>
      <c r="O56" s="14"/>
      <c r="P56" s="15" t="s">
        <v>77</v>
      </c>
      <c r="Q56" s="16">
        <v>6299</v>
      </c>
      <c r="R56" s="17">
        <v>46</v>
      </c>
      <c r="S56" s="18">
        <v>3911.6789999999996</v>
      </c>
      <c r="T56" s="19" t="s">
        <v>34</v>
      </c>
      <c r="U56" s="20" t="s">
        <v>71</v>
      </c>
      <c r="V56" s="21">
        <v>44</v>
      </c>
      <c r="W56" s="21">
        <v>7</v>
      </c>
      <c r="X56" s="22"/>
    </row>
    <row r="57" spans="1:24" s="1" customFormat="1" ht="21" customHeight="1" x14ac:dyDescent="0.3">
      <c r="A57" s="23" t="s">
        <v>23</v>
      </c>
      <c r="B57" s="23" t="s">
        <v>56</v>
      </c>
      <c r="C57" s="26" t="s">
        <v>130</v>
      </c>
      <c r="D57" s="52"/>
      <c r="E57" s="33" t="str">
        <f>HYPERLINK("https://www.google.ru/search?q=50251261852150146-53Z7&amp;newwindow=1&amp;tbm=isch","Еще фото")</f>
        <v>Еще фото</v>
      </c>
      <c r="F57" s="13"/>
      <c r="G57" s="23" t="s">
        <v>58</v>
      </c>
      <c r="H57" s="23" t="s">
        <v>27</v>
      </c>
      <c r="I57" s="23" t="s">
        <v>58</v>
      </c>
      <c r="J57" s="14" t="s">
        <v>28</v>
      </c>
      <c r="K57" s="15" t="s">
        <v>29</v>
      </c>
      <c r="L57" s="54"/>
      <c r="M57" s="14" t="s">
        <v>31</v>
      </c>
      <c r="N57" s="14" t="s">
        <v>32</v>
      </c>
      <c r="O57" s="14"/>
      <c r="P57" s="15" t="s">
        <v>77</v>
      </c>
      <c r="Q57" s="16">
        <v>6299</v>
      </c>
      <c r="R57" s="17">
        <v>46</v>
      </c>
      <c r="S57" s="18">
        <v>3911.6789999999996</v>
      </c>
      <c r="T57" s="19" t="s">
        <v>34</v>
      </c>
      <c r="U57" s="20" t="s">
        <v>132</v>
      </c>
      <c r="V57" s="21">
        <v>44</v>
      </c>
      <c r="W57" s="21">
        <v>1</v>
      </c>
      <c r="X57" s="22"/>
    </row>
    <row r="58" spans="1:24" s="1" customFormat="1" ht="21" customHeight="1" x14ac:dyDescent="0.3">
      <c r="A58" s="23" t="s">
        <v>23</v>
      </c>
      <c r="B58" s="23" t="s">
        <v>56</v>
      </c>
      <c r="C58" s="26" t="s">
        <v>130</v>
      </c>
      <c r="D58" s="52"/>
      <c r="E58" s="33" t="str">
        <f>HYPERLINK("https://www.google.ru/search?q=50251261852150146-53Z7&amp;newwindow=1&amp;tbm=isch","Еще фото")</f>
        <v>Еще фото</v>
      </c>
      <c r="F58" s="13"/>
      <c r="G58" s="23" t="s">
        <v>58</v>
      </c>
      <c r="H58" s="23" t="s">
        <v>27</v>
      </c>
      <c r="I58" s="23" t="s">
        <v>58</v>
      </c>
      <c r="J58" s="14" t="s">
        <v>28</v>
      </c>
      <c r="K58" s="15" t="s">
        <v>29</v>
      </c>
      <c r="L58" s="54"/>
      <c r="M58" s="14" t="s">
        <v>31</v>
      </c>
      <c r="N58" s="14" t="s">
        <v>32</v>
      </c>
      <c r="O58" s="14"/>
      <c r="P58" s="15" t="s">
        <v>77</v>
      </c>
      <c r="Q58" s="16">
        <v>6299</v>
      </c>
      <c r="R58" s="17">
        <v>46</v>
      </c>
      <c r="S58" s="18">
        <v>3911.6789999999996</v>
      </c>
      <c r="T58" s="19" t="s">
        <v>34</v>
      </c>
      <c r="U58" s="20" t="s">
        <v>72</v>
      </c>
      <c r="V58" s="21">
        <v>46</v>
      </c>
      <c r="W58" s="21">
        <v>1</v>
      </c>
      <c r="X58" s="22"/>
    </row>
    <row r="59" spans="1:24" s="1" customFormat="1" ht="32" customHeight="1" x14ac:dyDescent="0.3">
      <c r="A59" s="23" t="s">
        <v>23</v>
      </c>
      <c r="B59" s="23" t="s">
        <v>56</v>
      </c>
      <c r="C59" s="26" t="s">
        <v>130</v>
      </c>
      <c r="D59" s="53"/>
      <c r="E59" s="33" t="str">
        <f>HYPERLINK("https://www.google.ru/search?q=50251261852150146-53Z7&amp;newwindow=1&amp;tbm=isch","Еще фото")</f>
        <v>Еще фото</v>
      </c>
      <c r="F59" s="13"/>
      <c r="G59" s="23" t="s">
        <v>58</v>
      </c>
      <c r="H59" s="23" t="s">
        <v>27</v>
      </c>
      <c r="I59" s="23" t="s">
        <v>58</v>
      </c>
      <c r="J59" s="14" t="s">
        <v>28</v>
      </c>
      <c r="K59" s="15" t="s">
        <v>29</v>
      </c>
      <c r="L59" s="50"/>
      <c r="M59" s="14" t="s">
        <v>31</v>
      </c>
      <c r="N59" s="14" t="s">
        <v>32</v>
      </c>
      <c r="O59" s="14"/>
      <c r="P59" s="15" t="s">
        <v>77</v>
      </c>
      <c r="Q59" s="16">
        <v>6299</v>
      </c>
      <c r="R59" s="17">
        <v>46</v>
      </c>
      <c r="S59" s="18">
        <v>3911.6789999999996</v>
      </c>
      <c r="T59" s="19" t="s">
        <v>34</v>
      </c>
      <c r="U59" s="20" t="s">
        <v>133</v>
      </c>
      <c r="V59" s="21">
        <v>50</v>
      </c>
      <c r="W59" s="21">
        <v>1</v>
      </c>
      <c r="X59" s="22"/>
    </row>
    <row r="60" spans="1:24" s="1" customFormat="1" ht="52.05" customHeight="1" x14ac:dyDescent="0.3">
      <c r="A60" s="11" t="s">
        <v>23</v>
      </c>
      <c r="B60" s="11" t="s">
        <v>56</v>
      </c>
      <c r="C60" s="12" t="s">
        <v>134</v>
      </c>
      <c r="D60" s="47"/>
      <c r="E60" s="33" t="str">
        <f>HYPERLINK("https://www.google.ru/search?q=50251261852150146-58Z7&amp;newwindow=1&amp;tbm=isch","Еще фото")</f>
        <v>Еще фото</v>
      </c>
      <c r="F60" s="13"/>
      <c r="G60" s="11" t="s">
        <v>58</v>
      </c>
      <c r="H60" s="11" t="s">
        <v>27</v>
      </c>
      <c r="I60" s="14" t="s">
        <v>58</v>
      </c>
      <c r="J60" s="14" t="s">
        <v>28</v>
      </c>
      <c r="K60" s="15" t="s">
        <v>29</v>
      </c>
      <c r="L60" s="49" t="s">
        <v>131</v>
      </c>
      <c r="M60" s="14" t="s">
        <v>31</v>
      </c>
      <c r="N60" s="14" t="s">
        <v>32</v>
      </c>
      <c r="O60" s="14"/>
      <c r="P60" s="15" t="s">
        <v>77</v>
      </c>
      <c r="Q60" s="16">
        <v>6299</v>
      </c>
      <c r="R60" s="17">
        <v>46</v>
      </c>
      <c r="S60" s="18">
        <v>3911.6789999999996</v>
      </c>
      <c r="T60" s="19" t="s">
        <v>34</v>
      </c>
      <c r="U60" s="20" t="s">
        <v>55</v>
      </c>
      <c r="V60" s="21">
        <v>40</v>
      </c>
      <c r="W60" s="21">
        <v>1</v>
      </c>
      <c r="X60" s="22"/>
    </row>
    <row r="61" spans="1:24" s="1" customFormat="1" ht="61.05" customHeight="1" x14ac:dyDescent="0.3">
      <c r="A61" s="23" t="s">
        <v>23</v>
      </c>
      <c r="B61" s="23" t="s">
        <v>56</v>
      </c>
      <c r="C61" s="12" t="s">
        <v>134</v>
      </c>
      <c r="D61" s="48"/>
      <c r="E61" s="33" t="str">
        <f>HYPERLINK("https://www.google.ru/search?q=50251261852150146-58Z7&amp;newwindow=1&amp;tbm=isch","Еще фото")</f>
        <v>Еще фото</v>
      </c>
      <c r="F61" s="13"/>
      <c r="G61" s="23" t="s">
        <v>58</v>
      </c>
      <c r="H61" s="23" t="s">
        <v>27</v>
      </c>
      <c r="I61" s="23" t="s">
        <v>58</v>
      </c>
      <c r="J61" s="14" t="s">
        <v>28</v>
      </c>
      <c r="K61" s="15" t="s">
        <v>29</v>
      </c>
      <c r="L61" s="50"/>
      <c r="M61" s="14" t="s">
        <v>31</v>
      </c>
      <c r="N61" s="14" t="s">
        <v>32</v>
      </c>
      <c r="O61" s="14"/>
      <c r="P61" s="15" t="s">
        <v>77</v>
      </c>
      <c r="Q61" s="16">
        <v>6299</v>
      </c>
      <c r="R61" s="17">
        <v>46</v>
      </c>
      <c r="S61" s="18">
        <v>3911.6789999999996</v>
      </c>
      <c r="T61" s="19" t="s">
        <v>34</v>
      </c>
      <c r="U61" s="20" t="s">
        <v>71</v>
      </c>
      <c r="V61" s="21">
        <v>44</v>
      </c>
      <c r="W61" s="21">
        <v>1</v>
      </c>
      <c r="X61" s="22"/>
    </row>
    <row r="62" spans="1:24" s="1" customFormat="1" ht="108" customHeight="1" x14ac:dyDescent="0.3">
      <c r="A62" s="11" t="s">
        <v>23</v>
      </c>
      <c r="B62" s="11" t="s">
        <v>56</v>
      </c>
      <c r="C62" s="12" t="s">
        <v>135</v>
      </c>
      <c r="D62" s="24"/>
      <c r="E62" s="33" t="str">
        <f>HYPERLINK("https://www.google.ru/search?q=50351261852141248-53Z3&amp;newwindow=1&amp;tbm=isch","Еще фото")</f>
        <v>Еще фото</v>
      </c>
      <c r="F62" s="13"/>
      <c r="G62" s="11" t="s">
        <v>58</v>
      </c>
      <c r="H62" s="11" t="s">
        <v>27</v>
      </c>
      <c r="I62" s="14" t="s">
        <v>58</v>
      </c>
      <c r="J62" s="14" t="s">
        <v>28</v>
      </c>
      <c r="K62" s="15" t="s">
        <v>50</v>
      </c>
      <c r="L62" s="14" t="s">
        <v>136</v>
      </c>
      <c r="M62" s="14" t="s">
        <v>31</v>
      </c>
      <c r="N62" s="14" t="s">
        <v>32</v>
      </c>
      <c r="O62" s="14"/>
      <c r="P62" s="15" t="s">
        <v>77</v>
      </c>
      <c r="Q62" s="16">
        <v>7299</v>
      </c>
      <c r="R62" s="17">
        <v>46</v>
      </c>
      <c r="S62" s="18">
        <v>4532.6790000000001</v>
      </c>
      <c r="T62" s="19" t="s">
        <v>53</v>
      </c>
      <c r="U62" s="20" t="s">
        <v>60</v>
      </c>
      <c r="V62" s="21">
        <v>46</v>
      </c>
      <c r="W62" s="21">
        <v>3</v>
      </c>
      <c r="X62" s="22"/>
    </row>
    <row r="63" spans="1:24" s="1" customFormat="1" ht="52.05" customHeight="1" x14ac:dyDescent="0.3">
      <c r="A63" s="11" t="s">
        <v>23</v>
      </c>
      <c r="B63" s="11" t="s">
        <v>56</v>
      </c>
      <c r="C63" s="12" t="s">
        <v>137</v>
      </c>
      <c r="D63" s="47"/>
      <c r="E63" s="33" t="str">
        <f>HYPERLINK("https://www.google.ru/search?q=50351261852168215-52Z6&amp;newwindow=1&amp;tbm=isch","Еще фото")</f>
        <v>Еще фото</v>
      </c>
      <c r="F63" s="13"/>
      <c r="G63" s="11" t="s">
        <v>58</v>
      </c>
      <c r="H63" s="11" t="s">
        <v>27</v>
      </c>
      <c r="I63" s="14" t="s">
        <v>58</v>
      </c>
      <c r="J63" s="14" t="s">
        <v>28</v>
      </c>
      <c r="K63" s="15" t="s">
        <v>50</v>
      </c>
      <c r="L63" s="49" t="s">
        <v>138</v>
      </c>
      <c r="M63" s="14" t="s">
        <v>31</v>
      </c>
      <c r="N63" s="14" t="s">
        <v>32</v>
      </c>
      <c r="O63" s="14"/>
      <c r="P63" s="15" t="s">
        <v>77</v>
      </c>
      <c r="Q63" s="16">
        <v>7899</v>
      </c>
      <c r="R63" s="17">
        <v>46</v>
      </c>
      <c r="S63" s="18">
        <v>4905.2789999999995</v>
      </c>
      <c r="T63" s="19" t="s">
        <v>53</v>
      </c>
      <c r="U63" s="20" t="s">
        <v>79</v>
      </c>
      <c r="V63" s="21">
        <v>44</v>
      </c>
      <c r="W63" s="21">
        <v>1</v>
      </c>
      <c r="X63" s="22"/>
    </row>
    <row r="64" spans="1:24" s="1" customFormat="1" ht="61.05" customHeight="1" x14ac:dyDescent="0.3">
      <c r="A64" s="23" t="s">
        <v>23</v>
      </c>
      <c r="B64" s="23" t="s">
        <v>56</v>
      </c>
      <c r="C64" s="12" t="s">
        <v>137</v>
      </c>
      <c r="D64" s="48"/>
      <c r="E64" s="33" t="str">
        <f>HYPERLINK("https://www.google.ru/search?q=50351261852168215-52Z6&amp;newwindow=1&amp;tbm=isch","Еще фото")</f>
        <v>Еще фото</v>
      </c>
      <c r="F64" s="13"/>
      <c r="G64" s="23" t="s">
        <v>58</v>
      </c>
      <c r="H64" s="23" t="s">
        <v>27</v>
      </c>
      <c r="I64" s="23" t="s">
        <v>58</v>
      </c>
      <c r="J64" s="14" t="s">
        <v>28</v>
      </c>
      <c r="K64" s="15" t="s">
        <v>50</v>
      </c>
      <c r="L64" s="50"/>
      <c r="M64" s="14" t="s">
        <v>31</v>
      </c>
      <c r="N64" s="14" t="s">
        <v>32</v>
      </c>
      <c r="O64" s="14"/>
      <c r="P64" s="15" t="s">
        <v>77</v>
      </c>
      <c r="Q64" s="16">
        <v>7899</v>
      </c>
      <c r="R64" s="17">
        <v>46</v>
      </c>
      <c r="S64" s="18">
        <v>4905.2789999999995</v>
      </c>
      <c r="T64" s="19" t="s">
        <v>53</v>
      </c>
      <c r="U64" s="20" t="s">
        <v>60</v>
      </c>
      <c r="V64" s="21">
        <v>46</v>
      </c>
      <c r="W64" s="21">
        <v>6</v>
      </c>
      <c r="X64" s="22"/>
    </row>
    <row r="65" spans="1:24" s="1" customFormat="1" ht="21" customHeight="1" x14ac:dyDescent="0.3">
      <c r="A65" s="11" t="s">
        <v>23</v>
      </c>
      <c r="B65" s="11" t="s">
        <v>139</v>
      </c>
      <c r="C65" s="25" t="s">
        <v>140</v>
      </c>
      <c r="D65" s="51"/>
      <c r="E65" s="33" t="str">
        <f>HYPERLINK("https://www.google.ru/search?q=50251161512169018-8404&amp;newwindow=1&amp;tbm=isch","Еще фото")</f>
        <v>Еще фото</v>
      </c>
      <c r="F65" s="13"/>
      <c r="G65" s="11" t="s">
        <v>141</v>
      </c>
      <c r="H65" s="11" t="s">
        <v>27</v>
      </c>
      <c r="I65" s="14" t="s">
        <v>142</v>
      </c>
      <c r="J65" s="14" t="s">
        <v>28</v>
      </c>
      <c r="K65" s="15" t="s">
        <v>29</v>
      </c>
      <c r="L65" s="49" t="s">
        <v>143</v>
      </c>
      <c r="M65" s="14" t="s">
        <v>31</v>
      </c>
      <c r="N65" s="14" t="s">
        <v>144</v>
      </c>
      <c r="O65" s="14"/>
      <c r="P65" s="15" t="s">
        <v>145</v>
      </c>
      <c r="Q65" s="16">
        <v>17899</v>
      </c>
      <c r="R65" s="17">
        <v>71.91</v>
      </c>
      <c r="S65" s="18">
        <v>5781.9355000000005</v>
      </c>
      <c r="T65" s="19" t="s">
        <v>53</v>
      </c>
      <c r="U65" s="20" t="s">
        <v>146</v>
      </c>
      <c r="V65" s="27" t="s">
        <v>147</v>
      </c>
      <c r="W65" s="21">
        <v>2</v>
      </c>
      <c r="X65" s="22"/>
    </row>
    <row r="66" spans="1:24" s="1" customFormat="1" ht="21" customHeight="1" x14ac:dyDescent="0.3">
      <c r="A66" s="23" t="s">
        <v>23</v>
      </c>
      <c r="B66" s="23" t="s">
        <v>139</v>
      </c>
      <c r="C66" s="26" t="s">
        <v>140</v>
      </c>
      <c r="D66" s="52"/>
      <c r="E66" s="33" t="str">
        <f>HYPERLINK("https://www.google.ru/search?q=50251161512169018-8404&amp;newwindow=1&amp;tbm=isch","Еще фото")</f>
        <v>Еще фото</v>
      </c>
      <c r="F66" s="13"/>
      <c r="G66" s="23" t="s">
        <v>141</v>
      </c>
      <c r="H66" s="23" t="s">
        <v>27</v>
      </c>
      <c r="I66" s="23" t="s">
        <v>142</v>
      </c>
      <c r="J66" s="14" t="s">
        <v>28</v>
      </c>
      <c r="K66" s="15" t="s">
        <v>29</v>
      </c>
      <c r="L66" s="54"/>
      <c r="M66" s="14" t="s">
        <v>31</v>
      </c>
      <c r="N66" s="14" t="s">
        <v>144</v>
      </c>
      <c r="O66" s="14"/>
      <c r="P66" s="15" t="s">
        <v>145</v>
      </c>
      <c r="Q66" s="16">
        <v>17899</v>
      </c>
      <c r="R66" s="17">
        <v>71.91</v>
      </c>
      <c r="S66" s="18">
        <v>5781.9355000000005</v>
      </c>
      <c r="T66" s="19" t="s">
        <v>53</v>
      </c>
      <c r="U66" s="20" t="s">
        <v>148</v>
      </c>
      <c r="V66" s="27" t="s">
        <v>149</v>
      </c>
      <c r="W66" s="21">
        <v>4</v>
      </c>
      <c r="X66" s="22"/>
    </row>
    <row r="67" spans="1:24" s="1" customFormat="1" ht="21" customHeight="1" x14ac:dyDescent="0.3">
      <c r="A67" s="23" t="s">
        <v>23</v>
      </c>
      <c r="B67" s="23" t="s">
        <v>139</v>
      </c>
      <c r="C67" s="26" t="s">
        <v>140</v>
      </c>
      <c r="D67" s="52"/>
      <c r="E67" s="33" t="str">
        <f>HYPERLINK("https://www.google.ru/search?q=50251161512169018-8404&amp;newwindow=1&amp;tbm=isch","Еще фото")</f>
        <v>Еще фото</v>
      </c>
      <c r="F67" s="13"/>
      <c r="G67" s="23" t="s">
        <v>141</v>
      </c>
      <c r="H67" s="23" t="s">
        <v>27</v>
      </c>
      <c r="I67" s="23" t="s">
        <v>142</v>
      </c>
      <c r="J67" s="14" t="s">
        <v>28</v>
      </c>
      <c r="K67" s="15" t="s">
        <v>29</v>
      </c>
      <c r="L67" s="54"/>
      <c r="M67" s="14" t="s">
        <v>31</v>
      </c>
      <c r="N67" s="14" t="s">
        <v>144</v>
      </c>
      <c r="O67" s="14"/>
      <c r="P67" s="15" t="s">
        <v>145</v>
      </c>
      <c r="Q67" s="16">
        <v>17899</v>
      </c>
      <c r="R67" s="17">
        <v>71.91</v>
      </c>
      <c r="S67" s="18">
        <v>5781.9355000000005</v>
      </c>
      <c r="T67" s="19" t="s">
        <v>53</v>
      </c>
      <c r="U67" s="20" t="s">
        <v>150</v>
      </c>
      <c r="V67" s="27" t="s">
        <v>81</v>
      </c>
      <c r="W67" s="21">
        <v>4</v>
      </c>
      <c r="X67" s="22"/>
    </row>
    <row r="68" spans="1:24" s="1" customFormat="1" ht="21" customHeight="1" x14ac:dyDescent="0.3">
      <c r="A68" s="23" t="s">
        <v>23</v>
      </c>
      <c r="B68" s="23" t="s">
        <v>139</v>
      </c>
      <c r="C68" s="26" t="s">
        <v>140</v>
      </c>
      <c r="D68" s="52"/>
      <c r="E68" s="33" t="str">
        <f>HYPERLINK("https://www.google.ru/search?q=50251161512169018-8404&amp;newwindow=1&amp;tbm=isch","Еще фото")</f>
        <v>Еще фото</v>
      </c>
      <c r="F68" s="13"/>
      <c r="G68" s="23" t="s">
        <v>141</v>
      </c>
      <c r="H68" s="23" t="s">
        <v>27</v>
      </c>
      <c r="I68" s="23" t="s">
        <v>142</v>
      </c>
      <c r="J68" s="14" t="s">
        <v>28</v>
      </c>
      <c r="K68" s="15" t="s">
        <v>29</v>
      </c>
      <c r="L68" s="54"/>
      <c r="M68" s="14" t="s">
        <v>31</v>
      </c>
      <c r="N68" s="14" t="s">
        <v>144</v>
      </c>
      <c r="O68" s="14"/>
      <c r="P68" s="15" t="s">
        <v>145</v>
      </c>
      <c r="Q68" s="16">
        <v>17899</v>
      </c>
      <c r="R68" s="17">
        <v>71.91</v>
      </c>
      <c r="S68" s="18">
        <v>5781.9355000000005</v>
      </c>
      <c r="T68" s="19" t="s">
        <v>53</v>
      </c>
      <c r="U68" s="20" t="s">
        <v>151</v>
      </c>
      <c r="V68" s="27" t="s">
        <v>63</v>
      </c>
      <c r="W68" s="21">
        <v>4</v>
      </c>
      <c r="X68" s="22"/>
    </row>
    <row r="69" spans="1:24" s="1" customFormat="1" ht="32" customHeight="1" x14ac:dyDescent="0.3">
      <c r="A69" s="23" t="s">
        <v>23</v>
      </c>
      <c r="B69" s="23" t="s">
        <v>139</v>
      </c>
      <c r="C69" s="26" t="s">
        <v>140</v>
      </c>
      <c r="D69" s="53"/>
      <c r="E69" s="33" t="str">
        <f>HYPERLINK("https://www.google.ru/search?q=50251161512169018-8404&amp;newwindow=1&amp;tbm=isch","Еще фото")</f>
        <v>Еще фото</v>
      </c>
      <c r="F69" s="13"/>
      <c r="G69" s="23" t="s">
        <v>141</v>
      </c>
      <c r="H69" s="23" t="s">
        <v>27</v>
      </c>
      <c r="I69" s="23" t="s">
        <v>142</v>
      </c>
      <c r="J69" s="14" t="s">
        <v>28</v>
      </c>
      <c r="K69" s="15" t="s">
        <v>29</v>
      </c>
      <c r="L69" s="50"/>
      <c r="M69" s="14" t="s">
        <v>31</v>
      </c>
      <c r="N69" s="14" t="s">
        <v>144</v>
      </c>
      <c r="O69" s="14"/>
      <c r="P69" s="15" t="s">
        <v>145</v>
      </c>
      <c r="Q69" s="16">
        <v>17899</v>
      </c>
      <c r="R69" s="17">
        <v>71.91</v>
      </c>
      <c r="S69" s="18">
        <v>5781.9355000000005</v>
      </c>
      <c r="T69" s="19" t="s">
        <v>53</v>
      </c>
      <c r="U69" s="20" t="s">
        <v>152</v>
      </c>
      <c r="V69" s="27" t="s">
        <v>153</v>
      </c>
      <c r="W69" s="21">
        <v>2</v>
      </c>
      <c r="X69" s="22"/>
    </row>
    <row r="70" spans="1:24" s="1" customFormat="1" ht="108" customHeight="1" x14ac:dyDescent="0.3">
      <c r="A70" s="11" t="s">
        <v>23</v>
      </c>
      <c r="B70" s="11" t="s">
        <v>154</v>
      </c>
      <c r="C70" s="12" t="s">
        <v>155</v>
      </c>
      <c r="D70" s="24"/>
      <c r="E70" s="33" t="str">
        <f>HYPERLINK("https://www.google.ru/search?q=10211161622160278-3090&amp;newwindow=1&amp;tbm=isch","Еще фото")</f>
        <v>Еще фото</v>
      </c>
      <c r="F70" s="13"/>
      <c r="G70" s="11" t="s">
        <v>156</v>
      </c>
      <c r="H70" s="11" t="s">
        <v>27</v>
      </c>
      <c r="I70" s="14" t="s">
        <v>142</v>
      </c>
      <c r="J70" s="14" t="s">
        <v>28</v>
      </c>
      <c r="K70" s="15" t="s">
        <v>29</v>
      </c>
      <c r="L70" s="14" t="s">
        <v>157</v>
      </c>
      <c r="M70" s="14"/>
      <c r="N70" s="14" t="s">
        <v>158</v>
      </c>
      <c r="O70" s="14"/>
      <c r="P70" s="15" t="s">
        <v>159</v>
      </c>
      <c r="Q70" s="16">
        <v>8399</v>
      </c>
      <c r="R70" s="17">
        <v>46</v>
      </c>
      <c r="S70" s="18">
        <v>5215.7789999999995</v>
      </c>
      <c r="T70" s="19" t="s">
        <v>34</v>
      </c>
      <c r="U70" s="20" t="s">
        <v>42</v>
      </c>
      <c r="V70" s="21">
        <v>40</v>
      </c>
      <c r="W70" s="21">
        <v>2</v>
      </c>
      <c r="X70" s="22"/>
    </row>
    <row r="71" spans="1:24" s="1" customFormat="1" ht="108" customHeight="1" x14ac:dyDescent="0.3">
      <c r="A71" s="11" t="s">
        <v>23</v>
      </c>
      <c r="B71" s="11" t="s">
        <v>154</v>
      </c>
      <c r="C71" s="12" t="s">
        <v>160</v>
      </c>
      <c r="D71" s="24"/>
      <c r="E71" s="33" t="str">
        <f>HYPERLINK("https://www.google.ru/search?q=10211161622160278-5513&amp;newwindow=1&amp;tbm=isch","Еще фото")</f>
        <v>Еще фото</v>
      </c>
      <c r="F71" s="13"/>
      <c r="G71" s="11" t="s">
        <v>156</v>
      </c>
      <c r="H71" s="11" t="s">
        <v>27</v>
      </c>
      <c r="I71" s="14" t="s">
        <v>142</v>
      </c>
      <c r="J71" s="14" t="s">
        <v>28</v>
      </c>
      <c r="K71" s="15" t="s">
        <v>29</v>
      </c>
      <c r="L71" s="14" t="s">
        <v>157</v>
      </c>
      <c r="M71" s="14"/>
      <c r="N71" s="14" t="s">
        <v>32</v>
      </c>
      <c r="O71" s="14"/>
      <c r="P71" s="15" t="s">
        <v>159</v>
      </c>
      <c r="Q71" s="16">
        <v>8399</v>
      </c>
      <c r="R71" s="17">
        <v>46</v>
      </c>
      <c r="S71" s="18">
        <v>5215.7789999999995</v>
      </c>
      <c r="T71" s="19" t="s">
        <v>34</v>
      </c>
      <c r="U71" s="20" t="s">
        <v>42</v>
      </c>
      <c r="V71" s="21">
        <v>40</v>
      </c>
      <c r="W71" s="21">
        <v>1</v>
      </c>
      <c r="X71" s="22"/>
    </row>
    <row r="72" spans="1:24" s="1" customFormat="1" ht="108" customHeight="1" x14ac:dyDescent="0.3">
      <c r="A72" s="11" t="s">
        <v>23</v>
      </c>
      <c r="B72" s="11" t="s">
        <v>161</v>
      </c>
      <c r="C72" s="12" t="s">
        <v>162</v>
      </c>
      <c r="D72" s="24"/>
      <c r="E72" s="33" t="str">
        <f>HYPERLINK("https://www.google.ru/search?q=10311161602126306-6285&amp;newwindow=1&amp;tbm=isch","Еще фото")</f>
        <v>Еще фото</v>
      </c>
      <c r="F72" s="13"/>
      <c r="G72" s="11" t="s">
        <v>163</v>
      </c>
      <c r="H72" s="11" t="s">
        <v>27</v>
      </c>
      <c r="I72" s="14" t="s">
        <v>142</v>
      </c>
      <c r="J72" s="14" t="s">
        <v>28</v>
      </c>
      <c r="K72" s="15" t="s">
        <v>50</v>
      </c>
      <c r="L72" s="14" t="s">
        <v>164</v>
      </c>
      <c r="M72" s="14" t="s">
        <v>31</v>
      </c>
      <c r="N72" s="14" t="s">
        <v>68</v>
      </c>
      <c r="O72" s="14"/>
      <c r="P72" s="15" t="s">
        <v>145</v>
      </c>
      <c r="Q72" s="16">
        <v>11999</v>
      </c>
      <c r="R72" s="17">
        <v>46</v>
      </c>
      <c r="S72" s="18">
        <v>7451.3789999999999</v>
      </c>
      <c r="T72" s="19" t="s">
        <v>53</v>
      </c>
      <c r="U72" s="20" t="s">
        <v>150</v>
      </c>
      <c r="V72" s="21">
        <v>48</v>
      </c>
      <c r="W72" s="21">
        <v>1</v>
      </c>
      <c r="X72" s="22"/>
    </row>
    <row r="73" spans="1:24" s="1" customFormat="1" ht="108" customHeight="1" x14ac:dyDescent="0.3">
      <c r="A73" s="11" t="s">
        <v>23</v>
      </c>
      <c r="B73" s="11" t="s">
        <v>165</v>
      </c>
      <c r="C73" s="12" t="s">
        <v>166</v>
      </c>
      <c r="D73" s="24"/>
      <c r="E73" s="33" t="str">
        <f>HYPERLINK("https://www.google.ru/search?q=50251161512148198-05W0&amp;newwindow=1&amp;tbm=isch","Еще фото")</f>
        <v>Еще фото</v>
      </c>
      <c r="F73" s="13"/>
      <c r="G73" s="11" t="s">
        <v>141</v>
      </c>
      <c r="H73" s="11" t="s">
        <v>27</v>
      </c>
      <c r="I73" s="14" t="s">
        <v>142</v>
      </c>
      <c r="J73" s="14" t="s">
        <v>28</v>
      </c>
      <c r="K73" s="15" t="s">
        <v>29</v>
      </c>
      <c r="L73" s="14" t="s">
        <v>167</v>
      </c>
      <c r="M73" s="14" t="s">
        <v>31</v>
      </c>
      <c r="N73" s="14" t="s">
        <v>168</v>
      </c>
      <c r="O73" s="14"/>
      <c r="P73" s="15" t="s">
        <v>145</v>
      </c>
      <c r="Q73" s="16">
        <v>16799</v>
      </c>
      <c r="R73" s="17">
        <v>46</v>
      </c>
      <c r="S73" s="18">
        <v>10432.178999999998</v>
      </c>
      <c r="T73" s="19" t="s">
        <v>53</v>
      </c>
      <c r="U73" s="20" t="s">
        <v>148</v>
      </c>
      <c r="V73" s="27" t="s">
        <v>149</v>
      </c>
      <c r="W73" s="21">
        <v>1</v>
      </c>
      <c r="X73" s="22"/>
    </row>
    <row r="74" spans="1:24" s="1" customFormat="1" ht="52.05" customHeight="1" x14ac:dyDescent="0.3">
      <c r="A74" s="11" t="s">
        <v>23</v>
      </c>
      <c r="B74" s="11" t="s">
        <v>169</v>
      </c>
      <c r="C74" s="12" t="s">
        <v>170</v>
      </c>
      <c r="D74" s="47"/>
      <c r="E74" s="33" t="str">
        <f>HYPERLINK("https://www.google.ru/search?q=50251161602165473-8001&amp;newwindow=1&amp;tbm=isch","Еще фото")</f>
        <v>Еще фото</v>
      </c>
      <c r="F74" s="13"/>
      <c r="G74" s="11" t="s">
        <v>163</v>
      </c>
      <c r="H74" s="11" t="s">
        <v>27</v>
      </c>
      <c r="I74" s="14" t="s">
        <v>142</v>
      </c>
      <c r="J74" s="14" t="s">
        <v>28</v>
      </c>
      <c r="K74" s="15" t="s">
        <v>29</v>
      </c>
      <c r="L74" s="49" t="s">
        <v>171</v>
      </c>
      <c r="M74" s="14" t="s">
        <v>31</v>
      </c>
      <c r="N74" s="14" t="s">
        <v>144</v>
      </c>
      <c r="O74" s="14"/>
      <c r="P74" s="15" t="s">
        <v>172</v>
      </c>
      <c r="Q74" s="16">
        <v>15799</v>
      </c>
      <c r="R74" s="17">
        <v>46</v>
      </c>
      <c r="S74" s="18">
        <v>9811.1789999999983</v>
      </c>
      <c r="T74" s="19" t="s">
        <v>53</v>
      </c>
      <c r="U74" s="20" t="s">
        <v>148</v>
      </c>
      <c r="V74" s="27" t="s">
        <v>149</v>
      </c>
      <c r="W74" s="21">
        <v>1</v>
      </c>
      <c r="X74" s="22"/>
    </row>
    <row r="75" spans="1:24" s="1" customFormat="1" ht="61.05" customHeight="1" x14ac:dyDescent="0.3">
      <c r="A75" s="23" t="s">
        <v>23</v>
      </c>
      <c r="B75" s="23" t="s">
        <v>169</v>
      </c>
      <c r="C75" s="12" t="s">
        <v>170</v>
      </c>
      <c r="D75" s="48"/>
      <c r="E75" s="33" t="str">
        <f>HYPERLINK("https://www.google.ru/search?q=50251161602165473-8001&amp;newwindow=1&amp;tbm=isch","Еще фото")</f>
        <v>Еще фото</v>
      </c>
      <c r="F75" s="13"/>
      <c r="G75" s="23" t="s">
        <v>163</v>
      </c>
      <c r="H75" s="23" t="s">
        <v>27</v>
      </c>
      <c r="I75" s="23" t="s">
        <v>142</v>
      </c>
      <c r="J75" s="14" t="s">
        <v>28</v>
      </c>
      <c r="K75" s="15" t="s">
        <v>29</v>
      </c>
      <c r="L75" s="50"/>
      <c r="M75" s="14" t="s">
        <v>31</v>
      </c>
      <c r="N75" s="14" t="s">
        <v>144</v>
      </c>
      <c r="O75" s="14"/>
      <c r="P75" s="15" t="s">
        <v>172</v>
      </c>
      <c r="Q75" s="16">
        <v>15799</v>
      </c>
      <c r="R75" s="17">
        <v>46</v>
      </c>
      <c r="S75" s="18">
        <v>9811.1789999999983</v>
      </c>
      <c r="T75" s="19" t="s">
        <v>53</v>
      </c>
      <c r="U75" s="20" t="s">
        <v>150</v>
      </c>
      <c r="V75" s="27" t="s">
        <v>81</v>
      </c>
      <c r="W75" s="21">
        <v>1</v>
      </c>
      <c r="X75" s="22"/>
    </row>
    <row r="76" spans="1:24" s="1" customFormat="1" ht="108" customHeight="1" x14ac:dyDescent="0.3">
      <c r="A76" s="11" t="s">
        <v>23</v>
      </c>
      <c r="B76" s="11" t="s">
        <v>154</v>
      </c>
      <c r="C76" s="12" t="s">
        <v>173</v>
      </c>
      <c r="D76" s="24"/>
      <c r="E76" s="33" t="str">
        <f>HYPERLINK("https://www.google.ru/search?q=50251161622158955-5295&amp;newwindow=1&amp;tbm=isch","Еще фото")</f>
        <v>Еще фото</v>
      </c>
      <c r="F76" s="13"/>
      <c r="G76" s="11" t="s">
        <v>156</v>
      </c>
      <c r="H76" s="11" t="s">
        <v>27</v>
      </c>
      <c r="I76" s="14" t="s">
        <v>142</v>
      </c>
      <c r="J76" s="14" t="s">
        <v>28</v>
      </c>
      <c r="K76" s="15" t="s">
        <v>29</v>
      </c>
      <c r="L76" s="14" t="s">
        <v>174</v>
      </c>
      <c r="M76" s="14" t="s">
        <v>31</v>
      </c>
      <c r="N76" s="14" t="s">
        <v>32</v>
      </c>
      <c r="O76" s="14"/>
      <c r="P76" s="15" t="s">
        <v>159</v>
      </c>
      <c r="Q76" s="16">
        <v>5799</v>
      </c>
      <c r="R76" s="17">
        <v>46</v>
      </c>
      <c r="S76" s="18">
        <v>3601.1789999999996</v>
      </c>
      <c r="T76" s="19" t="s">
        <v>53</v>
      </c>
      <c r="U76" s="20" t="s">
        <v>150</v>
      </c>
      <c r="V76" s="27" t="s">
        <v>81</v>
      </c>
      <c r="W76" s="21">
        <v>1</v>
      </c>
      <c r="X76" s="22"/>
    </row>
    <row r="77" spans="1:24" s="1" customFormat="1" ht="35" customHeight="1" x14ac:dyDescent="0.3">
      <c r="A77" s="11" t="s">
        <v>23</v>
      </c>
      <c r="B77" s="11" t="s">
        <v>175</v>
      </c>
      <c r="C77" s="12" t="s">
        <v>176</v>
      </c>
      <c r="D77" s="51"/>
      <c r="E77" s="33" t="str">
        <f>HYPERLINK("https://www.google.ru/search?q=10211101002150820-02A7&amp;newwindow=1&amp;tbm=isch","Еще фото")</f>
        <v>Еще фото</v>
      </c>
      <c r="F77" s="13"/>
      <c r="G77" s="11" t="s">
        <v>177</v>
      </c>
      <c r="H77" s="11" t="s">
        <v>27</v>
      </c>
      <c r="I77" s="14" t="s">
        <v>178</v>
      </c>
      <c r="J77" s="14" t="s">
        <v>28</v>
      </c>
      <c r="K77" s="15" t="s">
        <v>29</v>
      </c>
      <c r="L77" s="49" t="s">
        <v>179</v>
      </c>
      <c r="M77" s="14" t="s">
        <v>31</v>
      </c>
      <c r="N77" s="14" t="s">
        <v>168</v>
      </c>
      <c r="O77" s="14"/>
      <c r="P77" s="15" t="s">
        <v>180</v>
      </c>
      <c r="Q77" s="16">
        <v>5299</v>
      </c>
      <c r="R77" s="17">
        <v>85.51</v>
      </c>
      <c r="S77" s="29">
        <v>882.93549999999993</v>
      </c>
      <c r="T77" s="19" t="s">
        <v>34</v>
      </c>
      <c r="U77" s="20" t="s">
        <v>35</v>
      </c>
      <c r="V77" s="21">
        <v>42</v>
      </c>
      <c r="W77" s="21">
        <v>1</v>
      </c>
      <c r="X77" s="22"/>
    </row>
    <row r="78" spans="1:24" s="1" customFormat="1" ht="35" customHeight="1" x14ac:dyDescent="0.3">
      <c r="A78" s="23" t="s">
        <v>23</v>
      </c>
      <c r="B78" s="23" t="s">
        <v>175</v>
      </c>
      <c r="C78" s="12" t="s">
        <v>176</v>
      </c>
      <c r="D78" s="52"/>
      <c r="E78" s="33" t="str">
        <f>HYPERLINK("https://www.google.ru/search?q=10211101002150820-02A7&amp;newwindow=1&amp;tbm=isch","Еще фото")</f>
        <v>Еще фото</v>
      </c>
      <c r="F78" s="13"/>
      <c r="G78" s="23" t="s">
        <v>177</v>
      </c>
      <c r="H78" s="23" t="s">
        <v>27</v>
      </c>
      <c r="I78" s="23" t="s">
        <v>178</v>
      </c>
      <c r="J78" s="14" t="s">
        <v>28</v>
      </c>
      <c r="K78" s="15" t="s">
        <v>29</v>
      </c>
      <c r="L78" s="54"/>
      <c r="M78" s="14" t="s">
        <v>31</v>
      </c>
      <c r="N78" s="14" t="s">
        <v>168</v>
      </c>
      <c r="O78" s="14"/>
      <c r="P78" s="15" t="s">
        <v>180</v>
      </c>
      <c r="Q78" s="16">
        <v>5299</v>
      </c>
      <c r="R78" s="17">
        <v>85.51</v>
      </c>
      <c r="S78" s="29">
        <v>882.93549999999993</v>
      </c>
      <c r="T78" s="19" t="s">
        <v>34</v>
      </c>
      <c r="U78" s="20" t="s">
        <v>36</v>
      </c>
      <c r="V78" s="21">
        <v>44</v>
      </c>
      <c r="W78" s="21">
        <v>3</v>
      </c>
      <c r="X78" s="22"/>
    </row>
    <row r="79" spans="1:24" s="1" customFormat="1" ht="37.049999999999997" customHeight="1" x14ac:dyDescent="0.3">
      <c r="A79" s="23" t="s">
        <v>23</v>
      </c>
      <c r="B79" s="23" t="s">
        <v>175</v>
      </c>
      <c r="C79" s="12" t="s">
        <v>176</v>
      </c>
      <c r="D79" s="53"/>
      <c r="E79" s="33" t="str">
        <f>HYPERLINK("https://www.google.ru/search?q=10211101002150820-02A7&amp;newwindow=1&amp;tbm=isch","Еще фото")</f>
        <v>Еще фото</v>
      </c>
      <c r="F79" s="13"/>
      <c r="G79" s="23" t="s">
        <v>177</v>
      </c>
      <c r="H79" s="23" t="s">
        <v>27</v>
      </c>
      <c r="I79" s="23" t="s">
        <v>178</v>
      </c>
      <c r="J79" s="14" t="s">
        <v>28</v>
      </c>
      <c r="K79" s="15" t="s">
        <v>29</v>
      </c>
      <c r="L79" s="50"/>
      <c r="M79" s="14" t="s">
        <v>31</v>
      </c>
      <c r="N79" s="14" t="s">
        <v>168</v>
      </c>
      <c r="O79" s="14"/>
      <c r="P79" s="15" t="s">
        <v>180</v>
      </c>
      <c r="Q79" s="16">
        <v>5299</v>
      </c>
      <c r="R79" s="17">
        <v>85.51</v>
      </c>
      <c r="S79" s="29">
        <v>882.93549999999993</v>
      </c>
      <c r="T79" s="19" t="s">
        <v>34</v>
      </c>
      <c r="U79" s="20" t="s">
        <v>37</v>
      </c>
      <c r="V79" s="21">
        <v>46</v>
      </c>
      <c r="W79" s="21">
        <v>4</v>
      </c>
      <c r="X79" s="22"/>
    </row>
    <row r="80" spans="1:24" s="1" customFormat="1" ht="52.05" customHeight="1" x14ac:dyDescent="0.3">
      <c r="A80" s="11" t="s">
        <v>23</v>
      </c>
      <c r="B80" s="11" t="s">
        <v>181</v>
      </c>
      <c r="C80" s="12" t="s">
        <v>182</v>
      </c>
      <c r="D80" s="47"/>
      <c r="E80" s="33" t="str">
        <f>HYPERLINK("https://www.google.ru/search?q=50351111202158424-9059&amp;newwindow=1&amp;tbm=isch","Еще фото")</f>
        <v>Еще фото</v>
      </c>
      <c r="F80" s="13"/>
      <c r="G80" s="11" t="s">
        <v>183</v>
      </c>
      <c r="H80" s="11" t="s">
        <v>27</v>
      </c>
      <c r="I80" s="14" t="s">
        <v>178</v>
      </c>
      <c r="J80" s="14" t="s">
        <v>28</v>
      </c>
      <c r="K80" s="15" t="s">
        <v>50</v>
      </c>
      <c r="L80" s="49" t="s">
        <v>184</v>
      </c>
      <c r="M80" s="14" t="s">
        <v>31</v>
      </c>
      <c r="N80" s="14" t="s">
        <v>185</v>
      </c>
      <c r="O80" s="14"/>
      <c r="P80" s="15" t="s">
        <v>186</v>
      </c>
      <c r="Q80" s="16">
        <v>5799</v>
      </c>
      <c r="R80" s="17">
        <v>79.86</v>
      </c>
      <c r="S80" s="18">
        <v>1342.9354999999998</v>
      </c>
      <c r="T80" s="19" t="s">
        <v>53</v>
      </c>
      <c r="U80" s="20" t="s">
        <v>148</v>
      </c>
      <c r="V80" s="21">
        <v>46</v>
      </c>
      <c r="W80" s="21">
        <v>3</v>
      </c>
      <c r="X80" s="22"/>
    </row>
    <row r="81" spans="1:24" s="1" customFormat="1" ht="61.05" customHeight="1" x14ac:dyDescent="0.3">
      <c r="A81" s="23" t="s">
        <v>23</v>
      </c>
      <c r="B81" s="23" t="s">
        <v>181</v>
      </c>
      <c r="C81" s="12" t="s">
        <v>182</v>
      </c>
      <c r="D81" s="48"/>
      <c r="E81" s="33" t="str">
        <f>HYPERLINK("https://www.google.ru/search?q=50351111202158424-9059&amp;newwindow=1&amp;tbm=isch","Еще фото")</f>
        <v>Еще фото</v>
      </c>
      <c r="F81" s="13"/>
      <c r="G81" s="23" t="s">
        <v>183</v>
      </c>
      <c r="H81" s="23" t="s">
        <v>27</v>
      </c>
      <c r="I81" s="23" t="s">
        <v>178</v>
      </c>
      <c r="J81" s="14" t="s">
        <v>28</v>
      </c>
      <c r="K81" s="15" t="s">
        <v>50</v>
      </c>
      <c r="L81" s="50"/>
      <c r="M81" s="14" t="s">
        <v>31</v>
      </c>
      <c r="N81" s="14" t="s">
        <v>185</v>
      </c>
      <c r="O81" s="14"/>
      <c r="P81" s="15" t="s">
        <v>186</v>
      </c>
      <c r="Q81" s="16">
        <v>5799</v>
      </c>
      <c r="R81" s="17">
        <v>79.86</v>
      </c>
      <c r="S81" s="18">
        <v>1342.9354999999998</v>
      </c>
      <c r="T81" s="19" t="s">
        <v>53</v>
      </c>
      <c r="U81" s="20" t="s">
        <v>150</v>
      </c>
      <c r="V81" s="21">
        <v>48</v>
      </c>
      <c r="W81" s="21">
        <v>2</v>
      </c>
      <c r="X81" s="22"/>
    </row>
    <row r="82" spans="1:24" s="1" customFormat="1" ht="21" customHeight="1" x14ac:dyDescent="0.3">
      <c r="A82" s="11" t="s">
        <v>23</v>
      </c>
      <c r="B82" s="11" t="s">
        <v>181</v>
      </c>
      <c r="C82" s="25" t="s">
        <v>187</v>
      </c>
      <c r="D82" s="51"/>
      <c r="E82" s="33" t="str">
        <f>HYPERLINK("https://www.google.ru/search?q=50351111202168226-0210&amp;newwindow=1&amp;tbm=isch","Еще фото")</f>
        <v>Еще фото</v>
      </c>
      <c r="F82" s="13"/>
      <c r="G82" s="11" t="s">
        <v>183</v>
      </c>
      <c r="H82" s="11" t="s">
        <v>27</v>
      </c>
      <c r="I82" s="14" t="s">
        <v>178</v>
      </c>
      <c r="J82" s="14" t="s">
        <v>28</v>
      </c>
      <c r="K82" s="15" t="s">
        <v>50</v>
      </c>
      <c r="L82" s="49" t="s">
        <v>188</v>
      </c>
      <c r="M82" s="14" t="s">
        <v>31</v>
      </c>
      <c r="N82" s="14" t="s">
        <v>168</v>
      </c>
      <c r="O82" s="14"/>
      <c r="P82" s="15" t="s">
        <v>186</v>
      </c>
      <c r="Q82" s="16">
        <v>5799</v>
      </c>
      <c r="R82" s="17">
        <v>79.69</v>
      </c>
      <c r="S82" s="18">
        <v>1354.4354999999998</v>
      </c>
      <c r="T82" s="19" t="s">
        <v>53</v>
      </c>
      <c r="U82" s="20" t="s">
        <v>146</v>
      </c>
      <c r="V82" s="21">
        <v>44</v>
      </c>
      <c r="W82" s="21">
        <v>2</v>
      </c>
      <c r="X82" s="22"/>
    </row>
    <row r="83" spans="1:24" s="1" customFormat="1" ht="21" customHeight="1" x14ac:dyDescent="0.3">
      <c r="A83" s="23" t="s">
        <v>23</v>
      </c>
      <c r="B83" s="23" t="s">
        <v>181</v>
      </c>
      <c r="C83" s="26" t="s">
        <v>187</v>
      </c>
      <c r="D83" s="52"/>
      <c r="E83" s="33" t="str">
        <f>HYPERLINK("https://www.google.ru/search?q=50351111202168226-0210&amp;newwindow=1&amp;tbm=isch","Еще фото")</f>
        <v>Еще фото</v>
      </c>
      <c r="F83" s="13"/>
      <c r="G83" s="23" t="s">
        <v>183</v>
      </c>
      <c r="H83" s="23" t="s">
        <v>27</v>
      </c>
      <c r="I83" s="23" t="s">
        <v>178</v>
      </c>
      <c r="J83" s="14" t="s">
        <v>28</v>
      </c>
      <c r="K83" s="15" t="s">
        <v>50</v>
      </c>
      <c r="L83" s="54"/>
      <c r="M83" s="14" t="s">
        <v>31</v>
      </c>
      <c r="N83" s="14" t="s">
        <v>168</v>
      </c>
      <c r="O83" s="14"/>
      <c r="P83" s="15" t="s">
        <v>186</v>
      </c>
      <c r="Q83" s="16">
        <v>5799</v>
      </c>
      <c r="R83" s="17">
        <v>79.69</v>
      </c>
      <c r="S83" s="18">
        <v>1354.4354999999998</v>
      </c>
      <c r="T83" s="19" t="s">
        <v>53</v>
      </c>
      <c r="U83" s="20" t="s">
        <v>148</v>
      </c>
      <c r="V83" s="21">
        <v>46</v>
      </c>
      <c r="W83" s="21">
        <v>2</v>
      </c>
      <c r="X83" s="22"/>
    </row>
    <row r="84" spans="1:24" s="1" customFormat="1" ht="21" customHeight="1" x14ac:dyDescent="0.3">
      <c r="A84" s="23" t="s">
        <v>23</v>
      </c>
      <c r="B84" s="23" t="s">
        <v>181</v>
      </c>
      <c r="C84" s="26" t="s">
        <v>187</v>
      </c>
      <c r="D84" s="52"/>
      <c r="E84" s="33" t="str">
        <f>HYPERLINK("https://www.google.ru/search?q=50351111202168226-0210&amp;newwindow=1&amp;tbm=isch","Еще фото")</f>
        <v>Еще фото</v>
      </c>
      <c r="F84" s="13"/>
      <c r="G84" s="23" t="s">
        <v>183</v>
      </c>
      <c r="H84" s="23" t="s">
        <v>27</v>
      </c>
      <c r="I84" s="23" t="s">
        <v>178</v>
      </c>
      <c r="J84" s="14" t="s">
        <v>28</v>
      </c>
      <c r="K84" s="15" t="s">
        <v>50</v>
      </c>
      <c r="L84" s="54"/>
      <c r="M84" s="14" t="s">
        <v>31</v>
      </c>
      <c r="N84" s="14" t="s">
        <v>168</v>
      </c>
      <c r="O84" s="14"/>
      <c r="P84" s="15" t="s">
        <v>186</v>
      </c>
      <c r="Q84" s="16">
        <v>5799</v>
      </c>
      <c r="R84" s="17">
        <v>79.69</v>
      </c>
      <c r="S84" s="18">
        <v>1354.4354999999998</v>
      </c>
      <c r="T84" s="19" t="s">
        <v>53</v>
      </c>
      <c r="U84" s="20" t="s">
        <v>150</v>
      </c>
      <c r="V84" s="21">
        <v>48</v>
      </c>
      <c r="W84" s="21">
        <v>2</v>
      </c>
      <c r="X84" s="22"/>
    </row>
    <row r="85" spans="1:24" s="1" customFormat="1" ht="21" customHeight="1" x14ac:dyDescent="0.3">
      <c r="A85" s="23" t="s">
        <v>23</v>
      </c>
      <c r="B85" s="23" t="s">
        <v>181</v>
      </c>
      <c r="C85" s="26" t="s">
        <v>187</v>
      </c>
      <c r="D85" s="52"/>
      <c r="E85" s="33" t="str">
        <f>HYPERLINK("https://www.google.ru/search?q=50351111202168226-0210&amp;newwindow=1&amp;tbm=isch","Еще фото")</f>
        <v>Еще фото</v>
      </c>
      <c r="F85" s="13"/>
      <c r="G85" s="23" t="s">
        <v>183</v>
      </c>
      <c r="H85" s="23" t="s">
        <v>27</v>
      </c>
      <c r="I85" s="23" t="s">
        <v>178</v>
      </c>
      <c r="J85" s="14" t="s">
        <v>28</v>
      </c>
      <c r="K85" s="15" t="s">
        <v>50</v>
      </c>
      <c r="L85" s="54"/>
      <c r="M85" s="14" t="s">
        <v>31</v>
      </c>
      <c r="N85" s="14" t="s">
        <v>168</v>
      </c>
      <c r="O85" s="14"/>
      <c r="P85" s="15" t="s">
        <v>186</v>
      </c>
      <c r="Q85" s="16">
        <v>5799</v>
      </c>
      <c r="R85" s="17">
        <v>79.69</v>
      </c>
      <c r="S85" s="18">
        <v>1354.4354999999998</v>
      </c>
      <c r="T85" s="19" t="s">
        <v>53</v>
      </c>
      <c r="U85" s="20" t="s">
        <v>151</v>
      </c>
      <c r="V85" s="21">
        <v>50</v>
      </c>
      <c r="W85" s="21">
        <v>4</v>
      </c>
      <c r="X85" s="22"/>
    </row>
    <row r="86" spans="1:24" s="1" customFormat="1" ht="32" customHeight="1" x14ac:dyDescent="0.3">
      <c r="A86" s="23" t="s">
        <v>23</v>
      </c>
      <c r="B86" s="23" t="s">
        <v>181</v>
      </c>
      <c r="C86" s="26" t="s">
        <v>187</v>
      </c>
      <c r="D86" s="53"/>
      <c r="E86" s="33" t="str">
        <f>HYPERLINK("https://www.google.ru/search?q=50351111202168226-0210&amp;newwindow=1&amp;tbm=isch","Еще фото")</f>
        <v>Еще фото</v>
      </c>
      <c r="F86" s="13"/>
      <c r="G86" s="23" t="s">
        <v>183</v>
      </c>
      <c r="H86" s="23" t="s">
        <v>27</v>
      </c>
      <c r="I86" s="23" t="s">
        <v>178</v>
      </c>
      <c r="J86" s="14" t="s">
        <v>28</v>
      </c>
      <c r="K86" s="15" t="s">
        <v>50</v>
      </c>
      <c r="L86" s="50"/>
      <c r="M86" s="14" t="s">
        <v>31</v>
      </c>
      <c r="N86" s="14" t="s">
        <v>168</v>
      </c>
      <c r="O86" s="14"/>
      <c r="P86" s="15" t="s">
        <v>186</v>
      </c>
      <c r="Q86" s="16">
        <v>5799</v>
      </c>
      <c r="R86" s="17">
        <v>79.69</v>
      </c>
      <c r="S86" s="18">
        <v>1354.4354999999998</v>
      </c>
      <c r="T86" s="19" t="s">
        <v>53</v>
      </c>
      <c r="U86" s="20" t="s">
        <v>152</v>
      </c>
      <c r="V86" s="21">
        <v>52</v>
      </c>
      <c r="W86" s="21">
        <v>1</v>
      </c>
      <c r="X86" s="22"/>
    </row>
    <row r="87" spans="1:24" s="1" customFormat="1" ht="35" customHeight="1" x14ac:dyDescent="0.3">
      <c r="A87" s="11" t="s">
        <v>23</v>
      </c>
      <c r="B87" s="11" t="s">
        <v>181</v>
      </c>
      <c r="C87" s="12" t="s">
        <v>189</v>
      </c>
      <c r="D87" s="51"/>
      <c r="E87" s="33" t="str">
        <f>HYPERLINK("https://www.google.ru/search?q=50351111202168226-5022&amp;newwindow=1&amp;tbm=isch","Еще фото")</f>
        <v>Еще фото</v>
      </c>
      <c r="F87" s="13"/>
      <c r="G87" s="11" t="s">
        <v>183</v>
      </c>
      <c r="H87" s="11" t="s">
        <v>27</v>
      </c>
      <c r="I87" s="14" t="s">
        <v>178</v>
      </c>
      <c r="J87" s="14" t="s">
        <v>28</v>
      </c>
      <c r="K87" s="15" t="s">
        <v>50</v>
      </c>
      <c r="L87" s="49" t="s">
        <v>188</v>
      </c>
      <c r="M87" s="14" t="s">
        <v>31</v>
      </c>
      <c r="N87" s="14" t="s">
        <v>32</v>
      </c>
      <c r="O87" s="14"/>
      <c r="P87" s="15" t="s">
        <v>186</v>
      </c>
      <c r="Q87" s="16">
        <v>5799</v>
      </c>
      <c r="R87" s="17">
        <v>79.69</v>
      </c>
      <c r="S87" s="18">
        <v>1354.4354999999998</v>
      </c>
      <c r="T87" s="19" t="s">
        <v>53</v>
      </c>
      <c r="U87" s="20" t="s">
        <v>146</v>
      </c>
      <c r="V87" s="21">
        <v>44</v>
      </c>
      <c r="W87" s="21">
        <v>2</v>
      </c>
      <c r="X87" s="22"/>
    </row>
    <row r="88" spans="1:24" s="1" customFormat="1" ht="35" customHeight="1" x14ac:dyDescent="0.3">
      <c r="A88" s="23" t="s">
        <v>23</v>
      </c>
      <c r="B88" s="23" t="s">
        <v>181</v>
      </c>
      <c r="C88" s="12" t="s">
        <v>189</v>
      </c>
      <c r="D88" s="52"/>
      <c r="E88" s="33" t="str">
        <f>HYPERLINK("https://www.google.ru/search?q=50351111202168226-5022&amp;newwindow=1&amp;tbm=isch","Еще фото")</f>
        <v>Еще фото</v>
      </c>
      <c r="F88" s="13"/>
      <c r="G88" s="23" t="s">
        <v>183</v>
      </c>
      <c r="H88" s="23" t="s">
        <v>27</v>
      </c>
      <c r="I88" s="23" t="s">
        <v>178</v>
      </c>
      <c r="J88" s="14" t="s">
        <v>28</v>
      </c>
      <c r="K88" s="15" t="s">
        <v>50</v>
      </c>
      <c r="L88" s="54"/>
      <c r="M88" s="14" t="s">
        <v>31</v>
      </c>
      <c r="N88" s="14" t="s">
        <v>32</v>
      </c>
      <c r="O88" s="14"/>
      <c r="P88" s="15" t="s">
        <v>186</v>
      </c>
      <c r="Q88" s="16">
        <v>5799</v>
      </c>
      <c r="R88" s="17">
        <v>79.69</v>
      </c>
      <c r="S88" s="18">
        <v>1354.4354999999998</v>
      </c>
      <c r="T88" s="19" t="s">
        <v>53</v>
      </c>
      <c r="U88" s="20" t="s">
        <v>148</v>
      </c>
      <c r="V88" s="21">
        <v>46</v>
      </c>
      <c r="W88" s="21">
        <v>2</v>
      </c>
      <c r="X88" s="22"/>
    </row>
    <row r="89" spans="1:24" s="1" customFormat="1" ht="37.049999999999997" customHeight="1" x14ac:dyDescent="0.3">
      <c r="A89" s="23" t="s">
        <v>23</v>
      </c>
      <c r="B89" s="23" t="s">
        <v>181</v>
      </c>
      <c r="C89" s="12" t="s">
        <v>189</v>
      </c>
      <c r="D89" s="53"/>
      <c r="E89" s="33" t="str">
        <f>HYPERLINK("https://www.google.ru/search?q=50351111202168226-5022&amp;newwindow=1&amp;tbm=isch","Еще фото")</f>
        <v>Еще фото</v>
      </c>
      <c r="F89" s="13"/>
      <c r="G89" s="23" t="s">
        <v>183</v>
      </c>
      <c r="H89" s="23" t="s">
        <v>27</v>
      </c>
      <c r="I89" s="23" t="s">
        <v>178</v>
      </c>
      <c r="J89" s="14" t="s">
        <v>28</v>
      </c>
      <c r="K89" s="15" t="s">
        <v>50</v>
      </c>
      <c r="L89" s="50"/>
      <c r="M89" s="14" t="s">
        <v>31</v>
      </c>
      <c r="N89" s="14" t="s">
        <v>32</v>
      </c>
      <c r="O89" s="14"/>
      <c r="P89" s="15" t="s">
        <v>186</v>
      </c>
      <c r="Q89" s="16">
        <v>5799</v>
      </c>
      <c r="R89" s="17">
        <v>79.69</v>
      </c>
      <c r="S89" s="18">
        <v>1354.4354999999998</v>
      </c>
      <c r="T89" s="19" t="s">
        <v>53</v>
      </c>
      <c r="U89" s="20" t="s">
        <v>150</v>
      </c>
      <c r="V89" s="21">
        <v>48</v>
      </c>
      <c r="W89" s="21">
        <v>4</v>
      </c>
      <c r="X89" s="22"/>
    </row>
    <row r="90" spans="1:24" s="1" customFormat="1" ht="35" customHeight="1" x14ac:dyDescent="0.3">
      <c r="A90" s="11" t="s">
        <v>23</v>
      </c>
      <c r="B90" s="11" t="s">
        <v>175</v>
      </c>
      <c r="C90" s="12" t="s">
        <v>190</v>
      </c>
      <c r="D90" s="51"/>
      <c r="E90" s="33" t="str">
        <f>HYPERLINK("https://www.google.ru/search?q=10211101002124829-0210&amp;newwindow=1&amp;tbm=isch","Еще фото")</f>
        <v>Еще фото</v>
      </c>
      <c r="F90" s="13"/>
      <c r="G90" s="11" t="s">
        <v>177</v>
      </c>
      <c r="H90" s="11" t="s">
        <v>27</v>
      </c>
      <c r="I90" s="14" t="s">
        <v>178</v>
      </c>
      <c r="J90" s="14" t="s">
        <v>28</v>
      </c>
      <c r="K90" s="15" t="s">
        <v>29</v>
      </c>
      <c r="L90" s="49" t="s">
        <v>191</v>
      </c>
      <c r="M90" s="14" t="s">
        <v>31</v>
      </c>
      <c r="N90" s="14" t="s">
        <v>168</v>
      </c>
      <c r="O90" s="14"/>
      <c r="P90" s="15" t="s">
        <v>192</v>
      </c>
      <c r="Q90" s="16">
        <v>7199</v>
      </c>
      <c r="R90" s="17">
        <v>78.64</v>
      </c>
      <c r="S90" s="18">
        <v>1768.4354999999998</v>
      </c>
      <c r="T90" s="19" t="s">
        <v>34</v>
      </c>
      <c r="U90" s="20" t="s">
        <v>42</v>
      </c>
      <c r="V90" s="21">
        <v>40</v>
      </c>
      <c r="W90" s="21">
        <v>3</v>
      </c>
      <c r="X90" s="22"/>
    </row>
    <row r="91" spans="1:24" s="1" customFormat="1" ht="35" customHeight="1" x14ac:dyDescent="0.3">
      <c r="A91" s="23" t="s">
        <v>23</v>
      </c>
      <c r="B91" s="23" t="s">
        <v>175</v>
      </c>
      <c r="C91" s="12" t="s">
        <v>190</v>
      </c>
      <c r="D91" s="52"/>
      <c r="E91" s="33" t="str">
        <f>HYPERLINK("https://www.google.ru/search?q=10211101002124829-0210&amp;newwindow=1&amp;tbm=isch","Еще фото")</f>
        <v>Еще фото</v>
      </c>
      <c r="F91" s="13"/>
      <c r="G91" s="23" t="s">
        <v>177</v>
      </c>
      <c r="H91" s="23" t="s">
        <v>27</v>
      </c>
      <c r="I91" s="23" t="s">
        <v>178</v>
      </c>
      <c r="J91" s="14" t="s">
        <v>28</v>
      </c>
      <c r="K91" s="15" t="s">
        <v>29</v>
      </c>
      <c r="L91" s="54"/>
      <c r="M91" s="14" t="s">
        <v>31</v>
      </c>
      <c r="N91" s="14" t="s">
        <v>168</v>
      </c>
      <c r="O91" s="14"/>
      <c r="P91" s="15" t="s">
        <v>192</v>
      </c>
      <c r="Q91" s="16">
        <v>7199</v>
      </c>
      <c r="R91" s="17">
        <v>78.64</v>
      </c>
      <c r="S91" s="18">
        <v>1768.4354999999998</v>
      </c>
      <c r="T91" s="19" t="s">
        <v>34</v>
      </c>
      <c r="U91" s="20" t="s">
        <v>35</v>
      </c>
      <c r="V91" s="21">
        <v>42</v>
      </c>
      <c r="W91" s="21">
        <v>5</v>
      </c>
      <c r="X91" s="22"/>
    </row>
    <row r="92" spans="1:24" s="1" customFormat="1" ht="37.049999999999997" customHeight="1" x14ac:dyDescent="0.3">
      <c r="A92" s="23" t="s">
        <v>23</v>
      </c>
      <c r="B92" s="23" t="s">
        <v>175</v>
      </c>
      <c r="C92" s="12" t="s">
        <v>190</v>
      </c>
      <c r="D92" s="53"/>
      <c r="E92" s="33" t="str">
        <f>HYPERLINK("https://www.google.ru/search?q=10211101002124829-0210&amp;newwindow=1&amp;tbm=isch","Еще фото")</f>
        <v>Еще фото</v>
      </c>
      <c r="F92" s="13"/>
      <c r="G92" s="23" t="s">
        <v>177</v>
      </c>
      <c r="H92" s="23" t="s">
        <v>27</v>
      </c>
      <c r="I92" s="23" t="s">
        <v>178</v>
      </c>
      <c r="J92" s="14" t="s">
        <v>28</v>
      </c>
      <c r="K92" s="15" t="s">
        <v>29</v>
      </c>
      <c r="L92" s="50"/>
      <c r="M92" s="14" t="s">
        <v>31</v>
      </c>
      <c r="N92" s="14" t="s">
        <v>168</v>
      </c>
      <c r="O92" s="14"/>
      <c r="P92" s="15" t="s">
        <v>192</v>
      </c>
      <c r="Q92" s="16">
        <v>7199</v>
      </c>
      <c r="R92" s="17">
        <v>78.64</v>
      </c>
      <c r="S92" s="18">
        <v>1768.4354999999998</v>
      </c>
      <c r="T92" s="19" t="s">
        <v>34</v>
      </c>
      <c r="U92" s="20" t="s">
        <v>36</v>
      </c>
      <c r="V92" s="21">
        <v>44</v>
      </c>
      <c r="W92" s="21">
        <v>3</v>
      </c>
      <c r="X92" s="22"/>
    </row>
    <row r="93" spans="1:24" s="1" customFormat="1" ht="52.05" customHeight="1" x14ac:dyDescent="0.3">
      <c r="A93" s="11" t="s">
        <v>23</v>
      </c>
      <c r="B93" s="11" t="s">
        <v>181</v>
      </c>
      <c r="C93" s="12" t="s">
        <v>193</v>
      </c>
      <c r="D93" s="47"/>
      <c r="E93" s="33" t="str">
        <f>HYPERLINK("https://www.google.ru/search?q=50351111202158424-5268&amp;newwindow=1&amp;tbm=isch","Еще фото")</f>
        <v>Еще фото</v>
      </c>
      <c r="F93" s="13"/>
      <c r="G93" s="11" t="s">
        <v>183</v>
      </c>
      <c r="H93" s="11" t="s">
        <v>27</v>
      </c>
      <c r="I93" s="14" t="s">
        <v>178</v>
      </c>
      <c r="J93" s="14" t="s">
        <v>28</v>
      </c>
      <c r="K93" s="15" t="s">
        <v>50</v>
      </c>
      <c r="L93" s="49" t="s">
        <v>184</v>
      </c>
      <c r="M93" s="14" t="s">
        <v>31</v>
      </c>
      <c r="N93" s="14" t="s">
        <v>32</v>
      </c>
      <c r="O93" s="14"/>
      <c r="P93" s="15" t="s">
        <v>186</v>
      </c>
      <c r="Q93" s="16">
        <v>5799</v>
      </c>
      <c r="R93" s="17">
        <v>78.48</v>
      </c>
      <c r="S93" s="18">
        <v>1434.9354999999998</v>
      </c>
      <c r="T93" s="19" t="s">
        <v>53</v>
      </c>
      <c r="U93" s="20" t="s">
        <v>146</v>
      </c>
      <c r="V93" s="21">
        <v>44</v>
      </c>
      <c r="W93" s="21">
        <v>2</v>
      </c>
      <c r="X93" s="22"/>
    </row>
    <row r="94" spans="1:24" s="1" customFormat="1" ht="61.05" customHeight="1" x14ac:dyDescent="0.3">
      <c r="A94" s="23" t="s">
        <v>23</v>
      </c>
      <c r="B94" s="23" t="s">
        <v>181</v>
      </c>
      <c r="C94" s="12" t="s">
        <v>193</v>
      </c>
      <c r="D94" s="48"/>
      <c r="E94" s="33" t="str">
        <f>HYPERLINK("https://www.google.ru/search?q=50351111202158424-5268&amp;newwindow=1&amp;tbm=isch","Еще фото")</f>
        <v>Еще фото</v>
      </c>
      <c r="F94" s="13"/>
      <c r="G94" s="23" t="s">
        <v>183</v>
      </c>
      <c r="H94" s="23" t="s">
        <v>27</v>
      </c>
      <c r="I94" s="23" t="s">
        <v>178</v>
      </c>
      <c r="J94" s="14" t="s">
        <v>28</v>
      </c>
      <c r="K94" s="15" t="s">
        <v>50</v>
      </c>
      <c r="L94" s="50"/>
      <c r="M94" s="14" t="s">
        <v>31</v>
      </c>
      <c r="N94" s="14" t="s">
        <v>32</v>
      </c>
      <c r="O94" s="14"/>
      <c r="P94" s="15" t="s">
        <v>186</v>
      </c>
      <c r="Q94" s="16">
        <v>5799</v>
      </c>
      <c r="R94" s="17">
        <v>78.48</v>
      </c>
      <c r="S94" s="18">
        <v>1434.9354999999998</v>
      </c>
      <c r="T94" s="19" t="s">
        <v>53</v>
      </c>
      <c r="U94" s="20" t="s">
        <v>148</v>
      </c>
      <c r="V94" s="21">
        <v>46</v>
      </c>
      <c r="W94" s="21">
        <v>3</v>
      </c>
      <c r="X94" s="22"/>
    </row>
    <row r="95" spans="1:24" s="1" customFormat="1" ht="35" customHeight="1" x14ac:dyDescent="0.3">
      <c r="A95" s="11" t="s">
        <v>23</v>
      </c>
      <c r="B95" s="11" t="s">
        <v>175</v>
      </c>
      <c r="C95" s="12" t="s">
        <v>194</v>
      </c>
      <c r="D95" s="51"/>
      <c r="E95" s="33" t="str">
        <f>HYPERLINK("https://www.google.ru/search?q=10211101002150820-59A2&amp;newwindow=1&amp;tbm=isch","Еще фото")</f>
        <v>Еще фото</v>
      </c>
      <c r="F95" s="13"/>
      <c r="G95" s="11" t="s">
        <v>177</v>
      </c>
      <c r="H95" s="11" t="s">
        <v>27</v>
      </c>
      <c r="I95" s="14" t="s">
        <v>178</v>
      </c>
      <c r="J95" s="14" t="s">
        <v>28</v>
      </c>
      <c r="K95" s="15" t="s">
        <v>29</v>
      </c>
      <c r="L95" s="49" t="s">
        <v>179</v>
      </c>
      <c r="M95" s="14" t="s">
        <v>31</v>
      </c>
      <c r="N95" s="14" t="s">
        <v>32</v>
      </c>
      <c r="O95" s="14"/>
      <c r="P95" s="15" t="s">
        <v>180</v>
      </c>
      <c r="Q95" s="16">
        <v>5299</v>
      </c>
      <c r="R95" s="17">
        <v>75.319999999999993</v>
      </c>
      <c r="S95" s="18">
        <v>1503.9354999999998</v>
      </c>
      <c r="T95" s="19" t="s">
        <v>34</v>
      </c>
      <c r="U95" s="20" t="s">
        <v>35</v>
      </c>
      <c r="V95" s="21">
        <v>42</v>
      </c>
      <c r="W95" s="21">
        <v>2</v>
      </c>
      <c r="X95" s="22"/>
    </row>
    <row r="96" spans="1:24" s="1" customFormat="1" ht="35" customHeight="1" x14ac:dyDescent="0.3">
      <c r="A96" s="23" t="s">
        <v>23</v>
      </c>
      <c r="B96" s="23" t="s">
        <v>175</v>
      </c>
      <c r="C96" s="12" t="s">
        <v>194</v>
      </c>
      <c r="D96" s="52"/>
      <c r="E96" s="33" t="str">
        <f>HYPERLINK("https://www.google.ru/search?q=10211101002150820-59A2&amp;newwindow=1&amp;tbm=isch","Еще фото")</f>
        <v>Еще фото</v>
      </c>
      <c r="F96" s="13"/>
      <c r="G96" s="23" t="s">
        <v>177</v>
      </c>
      <c r="H96" s="23" t="s">
        <v>27</v>
      </c>
      <c r="I96" s="23" t="s">
        <v>178</v>
      </c>
      <c r="J96" s="14" t="s">
        <v>28</v>
      </c>
      <c r="K96" s="15" t="s">
        <v>29</v>
      </c>
      <c r="L96" s="54"/>
      <c r="M96" s="14" t="s">
        <v>31</v>
      </c>
      <c r="N96" s="14" t="s">
        <v>32</v>
      </c>
      <c r="O96" s="14"/>
      <c r="P96" s="15" t="s">
        <v>180</v>
      </c>
      <c r="Q96" s="16">
        <v>5299</v>
      </c>
      <c r="R96" s="17">
        <v>75.319999999999993</v>
      </c>
      <c r="S96" s="18">
        <v>1503.9354999999998</v>
      </c>
      <c r="T96" s="19" t="s">
        <v>34</v>
      </c>
      <c r="U96" s="20" t="s">
        <v>36</v>
      </c>
      <c r="V96" s="21">
        <v>44</v>
      </c>
      <c r="W96" s="21">
        <v>3</v>
      </c>
      <c r="X96" s="22"/>
    </row>
    <row r="97" spans="1:24" s="1" customFormat="1" ht="37.049999999999997" customHeight="1" x14ac:dyDescent="0.3">
      <c r="A97" s="23" t="s">
        <v>23</v>
      </c>
      <c r="B97" s="23" t="s">
        <v>175</v>
      </c>
      <c r="C97" s="12" t="s">
        <v>194</v>
      </c>
      <c r="D97" s="53"/>
      <c r="E97" s="33" t="str">
        <f>HYPERLINK("https://www.google.ru/search?q=10211101002150820-59A2&amp;newwindow=1&amp;tbm=isch","Еще фото")</f>
        <v>Еще фото</v>
      </c>
      <c r="F97" s="13"/>
      <c r="G97" s="23" t="s">
        <v>177</v>
      </c>
      <c r="H97" s="23" t="s">
        <v>27</v>
      </c>
      <c r="I97" s="23" t="s">
        <v>178</v>
      </c>
      <c r="J97" s="14" t="s">
        <v>28</v>
      </c>
      <c r="K97" s="15" t="s">
        <v>29</v>
      </c>
      <c r="L97" s="50"/>
      <c r="M97" s="14" t="s">
        <v>31</v>
      </c>
      <c r="N97" s="14" t="s">
        <v>32</v>
      </c>
      <c r="O97" s="14"/>
      <c r="P97" s="15" t="s">
        <v>180</v>
      </c>
      <c r="Q97" s="16">
        <v>5299</v>
      </c>
      <c r="R97" s="17">
        <v>75.319999999999993</v>
      </c>
      <c r="S97" s="18">
        <v>1503.9354999999998</v>
      </c>
      <c r="T97" s="19" t="s">
        <v>34</v>
      </c>
      <c r="U97" s="20" t="s">
        <v>37</v>
      </c>
      <c r="V97" s="21">
        <v>46</v>
      </c>
      <c r="W97" s="21">
        <v>3</v>
      </c>
      <c r="X97" s="22"/>
    </row>
    <row r="98" spans="1:24" s="1" customFormat="1" ht="52.05" customHeight="1" x14ac:dyDescent="0.3">
      <c r="A98" s="11" t="s">
        <v>23</v>
      </c>
      <c r="B98" s="11" t="s">
        <v>181</v>
      </c>
      <c r="C98" s="12" t="s">
        <v>195</v>
      </c>
      <c r="D98" s="47"/>
      <c r="E98" s="33" t="str">
        <f>HYPERLINK("https://www.google.ru/search?q=50351111202158436-55Y5&amp;newwindow=1&amp;tbm=isch","Еще фото")</f>
        <v>Еще фото</v>
      </c>
      <c r="F98" s="13"/>
      <c r="G98" s="11" t="s">
        <v>183</v>
      </c>
      <c r="H98" s="11" t="s">
        <v>27</v>
      </c>
      <c r="I98" s="14" t="s">
        <v>178</v>
      </c>
      <c r="J98" s="14" t="s">
        <v>28</v>
      </c>
      <c r="K98" s="15" t="s">
        <v>50</v>
      </c>
      <c r="L98" s="49" t="s">
        <v>196</v>
      </c>
      <c r="M98" s="14" t="s">
        <v>31</v>
      </c>
      <c r="N98" s="14" t="s">
        <v>32</v>
      </c>
      <c r="O98" s="14"/>
      <c r="P98" s="15" t="s">
        <v>186</v>
      </c>
      <c r="Q98" s="16">
        <v>7899</v>
      </c>
      <c r="R98" s="17">
        <v>67.37</v>
      </c>
      <c r="S98" s="18">
        <v>2964.4354999999996</v>
      </c>
      <c r="T98" s="19" t="s">
        <v>53</v>
      </c>
      <c r="U98" s="20" t="s">
        <v>148</v>
      </c>
      <c r="V98" s="21">
        <v>46</v>
      </c>
      <c r="W98" s="21">
        <v>1</v>
      </c>
      <c r="X98" s="22"/>
    </row>
    <row r="99" spans="1:24" s="1" customFormat="1" ht="61.05" customHeight="1" x14ac:dyDescent="0.3">
      <c r="A99" s="23" t="s">
        <v>23</v>
      </c>
      <c r="B99" s="23" t="s">
        <v>181</v>
      </c>
      <c r="C99" s="12" t="s">
        <v>195</v>
      </c>
      <c r="D99" s="48"/>
      <c r="E99" s="33" t="str">
        <f>HYPERLINK("https://www.google.ru/search?q=50351111202158436-55Y5&amp;newwindow=1&amp;tbm=isch","Еще фото")</f>
        <v>Еще фото</v>
      </c>
      <c r="F99" s="13"/>
      <c r="G99" s="23" t="s">
        <v>183</v>
      </c>
      <c r="H99" s="23" t="s">
        <v>27</v>
      </c>
      <c r="I99" s="23" t="s">
        <v>178</v>
      </c>
      <c r="J99" s="14" t="s">
        <v>28</v>
      </c>
      <c r="K99" s="15" t="s">
        <v>50</v>
      </c>
      <c r="L99" s="50"/>
      <c r="M99" s="14" t="s">
        <v>31</v>
      </c>
      <c r="N99" s="14" t="s">
        <v>32</v>
      </c>
      <c r="O99" s="14"/>
      <c r="P99" s="15" t="s">
        <v>186</v>
      </c>
      <c r="Q99" s="16">
        <v>7899</v>
      </c>
      <c r="R99" s="17">
        <v>67.37</v>
      </c>
      <c r="S99" s="18">
        <v>2964.4354999999996</v>
      </c>
      <c r="T99" s="19" t="s">
        <v>53</v>
      </c>
      <c r="U99" s="20" t="s">
        <v>150</v>
      </c>
      <c r="V99" s="21">
        <v>48</v>
      </c>
      <c r="W99" s="21">
        <v>1</v>
      </c>
      <c r="X99" s="22"/>
    </row>
    <row r="100" spans="1:24" s="1" customFormat="1" ht="108" customHeight="1" x14ac:dyDescent="0.3">
      <c r="A100" s="11" t="s">
        <v>23</v>
      </c>
      <c r="B100" s="11" t="s">
        <v>175</v>
      </c>
      <c r="C100" s="12" t="s">
        <v>197</v>
      </c>
      <c r="D100" s="24"/>
      <c r="E100" s="33" t="str">
        <f>HYPERLINK("https://www.google.ru/search?q=10211101002128352-02L4&amp;newwindow=1&amp;tbm=isch","Еще фото")</f>
        <v>Еще фото</v>
      </c>
      <c r="F100" s="13"/>
      <c r="G100" s="11" t="s">
        <v>177</v>
      </c>
      <c r="H100" s="11" t="s">
        <v>27</v>
      </c>
      <c r="I100" s="14" t="s">
        <v>178</v>
      </c>
      <c r="J100" s="14" t="s">
        <v>28</v>
      </c>
      <c r="K100" s="15" t="s">
        <v>29</v>
      </c>
      <c r="L100" s="14" t="s">
        <v>198</v>
      </c>
      <c r="M100" s="14" t="s">
        <v>31</v>
      </c>
      <c r="N100" s="14" t="s">
        <v>168</v>
      </c>
      <c r="O100" s="14"/>
      <c r="P100" s="15" t="s">
        <v>186</v>
      </c>
      <c r="Q100" s="16">
        <v>7199</v>
      </c>
      <c r="R100" s="17">
        <v>46</v>
      </c>
      <c r="S100" s="18">
        <v>4470.5789999999997</v>
      </c>
      <c r="T100" s="19" t="s">
        <v>34</v>
      </c>
      <c r="U100" s="20" t="s">
        <v>42</v>
      </c>
      <c r="V100" s="21">
        <v>40</v>
      </c>
      <c r="W100" s="21">
        <v>1</v>
      </c>
      <c r="X100" s="22"/>
    </row>
    <row r="101" spans="1:24" s="1" customFormat="1" ht="108" customHeight="1" x14ac:dyDescent="0.3">
      <c r="A101" s="11" t="s">
        <v>23</v>
      </c>
      <c r="B101" s="11" t="s">
        <v>175</v>
      </c>
      <c r="C101" s="12" t="s">
        <v>199</v>
      </c>
      <c r="D101" s="24"/>
      <c r="E101" s="33" t="str">
        <f>HYPERLINK("https://www.google.ru/search?q=10211101002150823-54G9&amp;newwindow=1&amp;tbm=isch","Еще фото")</f>
        <v>Еще фото</v>
      </c>
      <c r="F101" s="13"/>
      <c r="G101" s="11" t="s">
        <v>177</v>
      </c>
      <c r="H101" s="11" t="s">
        <v>27</v>
      </c>
      <c r="I101" s="14" t="s">
        <v>178</v>
      </c>
      <c r="J101" s="14" t="s">
        <v>28</v>
      </c>
      <c r="K101" s="15" t="s">
        <v>29</v>
      </c>
      <c r="L101" s="14" t="s">
        <v>200</v>
      </c>
      <c r="M101" s="14" t="s">
        <v>31</v>
      </c>
      <c r="N101" s="14" t="s">
        <v>32</v>
      </c>
      <c r="O101" s="14"/>
      <c r="P101" s="15" t="s">
        <v>180</v>
      </c>
      <c r="Q101" s="16">
        <v>6899</v>
      </c>
      <c r="R101" s="17">
        <v>46</v>
      </c>
      <c r="S101" s="18">
        <v>4284.2789999999995</v>
      </c>
      <c r="T101" s="19" t="s">
        <v>34</v>
      </c>
      <c r="U101" s="20" t="s">
        <v>201</v>
      </c>
      <c r="V101" s="21">
        <v>50</v>
      </c>
      <c r="W101" s="21">
        <v>1</v>
      </c>
      <c r="X101" s="22"/>
    </row>
    <row r="102" spans="1:24" s="1" customFormat="1" ht="108" customHeight="1" x14ac:dyDescent="0.3">
      <c r="A102" s="11" t="s">
        <v>23</v>
      </c>
      <c r="B102" s="11" t="s">
        <v>181</v>
      </c>
      <c r="C102" s="12" t="s">
        <v>202</v>
      </c>
      <c r="D102" s="24"/>
      <c r="E102" s="33" t="str">
        <f>HYPERLINK("https://www.google.ru/search?q=10311111202156958-01G1&amp;newwindow=1&amp;tbm=isch","Еще фото")</f>
        <v>Еще фото</v>
      </c>
      <c r="F102" s="13"/>
      <c r="G102" s="11" t="s">
        <v>183</v>
      </c>
      <c r="H102" s="11" t="s">
        <v>27</v>
      </c>
      <c r="I102" s="14" t="s">
        <v>178</v>
      </c>
      <c r="J102" s="14" t="s">
        <v>28</v>
      </c>
      <c r="K102" s="15" t="s">
        <v>50</v>
      </c>
      <c r="L102" s="14" t="s">
        <v>203</v>
      </c>
      <c r="M102" s="14" t="s">
        <v>31</v>
      </c>
      <c r="N102" s="14" t="s">
        <v>168</v>
      </c>
      <c r="O102" s="14"/>
      <c r="P102" s="15" t="s">
        <v>204</v>
      </c>
      <c r="Q102" s="16">
        <v>6899</v>
      </c>
      <c r="R102" s="17">
        <v>46</v>
      </c>
      <c r="S102" s="18">
        <v>4284.2789999999995</v>
      </c>
      <c r="T102" s="19" t="s">
        <v>53</v>
      </c>
      <c r="U102" s="20" t="s">
        <v>148</v>
      </c>
      <c r="V102" s="21">
        <v>46</v>
      </c>
      <c r="W102" s="21">
        <v>1</v>
      </c>
      <c r="X102" s="22"/>
    </row>
    <row r="103" spans="1:24" s="1" customFormat="1" ht="108" customHeight="1" x14ac:dyDescent="0.3">
      <c r="A103" s="11" t="s">
        <v>23</v>
      </c>
      <c r="B103" s="11" t="s">
        <v>175</v>
      </c>
      <c r="C103" s="12" t="s">
        <v>205</v>
      </c>
      <c r="D103" s="24"/>
      <c r="E103" s="33" t="str">
        <f>HYPERLINK("https://www.google.ru/search?q=50251101002162737-7217&amp;newwindow=1&amp;tbm=isch","Еще фото")</f>
        <v>Еще фото</v>
      </c>
      <c r="F103" s="13"/>
      <c r="G103" s="11" t="s">
        <v>177</v>
      </c>
      <c r="H103" s="11" t="s">
        <v>27</v>
      </c>
      <c r="I103" s="14" t="s">
        <v>178</v>
      </c>
      <c r="J103" s="14" t="s">
        <v>28</v>
      </c>
      <c r="K103" s="15" t="s">
        <v>29</v>
      </c>
      <c r="L103" s="14" t="s">
        <v>206</v>
      </c>
      <c r="M103" s="14"/>
      <c r="N103" s="14" t="s">
        <v>207</v>
      </c>
      <c r="O103" s="14"/>
      <c r="P103" s="15" t="s">
        <v>180</v>
      </c>
      <c r="Q103" s="16">
        <v>5799</v>
      </c>
      <c r="R103" s="17">
        <v>46</v>
      </c>
      <c r="S103" s="18">
        <v>3601.1789999999996</v>
      </c>
      <c r="T103" s="19" t="s">
        <v>34</v>
      </c>
      <c r="U103" s="20" t="s">
        <v>42</v>
      </c>
      <c r="V103" s="21">
        <v>40</v>
      </c>
      <c r="W103" s="21">
        <v>1</v>
      </c>
      <c r="X103" s="22"/>
    </row>
    <row r="104" spans="1:24" s="1" customFormat="1" ht="108" customHeight="1" x14ac:dyDescent="0.3">
      <c r="A104" s="11" t="s">
        <v>23</v>
      </c>
      <c r="B104" s="11" t="s">
        <v>175</v>
      </c>
      <c r="C104" s="12" t="s">
        <v>208</v>
      </c>
      <c r="D104" s="24"/>
      <c r="E104" s="33" t="str">
        <f>HYPERLINK("https://www.google.ru/search?q=50251101002170001-3900&amp;newwindow=1&amp;tbm=isch","Еще фото")</f>
        <v>Еще фото</v>
      </c>
      <c r="F104" s="13"/>
      <c r="G104" s="11" t="s">
        <v>177</v>
      </c>
      <c r="H104" s="11" t="s">
        <v>27</v>
      </c>
      <c r="I104" s="14" t="s">
        <v>178</v>
      </c>
      <c r="J104" s="14" t="s">
        <v>28</v>
      </c>
      <c r="K104" s="15" t="s">
        <v>29</v>
      </c>
      <c r="L104" s="14" t="s">
        <v>209</v>
      </c>
      <c r="M104" s="14" t="s">
        <v>31</v>
      </c>
      <c r="N104" s="14" t="s">
        <v>158</v>
      </c>
      <c r="O104" s="14"/>
      <c r="P104" s="15" t="s">
        <v>210</v>
      </c>
      <c r="Q104" s="16">
        <v>5599</v>
      </c>
      <c r="R104" s="17">
        <v>46</v>
      </c>
      <c r="S104" s="18">
        <v>3476.9789999999998</v>
      </c>
      <c r="T104" s="19" t="s">
        <v>34</v>
      </c>
      <c r="U104" s="20" t="s">
        <v>35</v>
      </c>
      <c r="V104" s="21">
        <v>42</v>
      </c>
      <c r="W104" s="21">
        <v>1</v>
      </c>
      <c r="X104" s="22"/>
    </row>
    <row r="105" spans="1:24" s="1" customFormat="1" ht="52.05" customHeight="1" x14ac:dyDescent="0.3">
      <c r="A105" s="11" t="s">
        <v>23</v>
      </c>
      <c r="B105" s="11" t="s">
        <v>175</v>
      </c>
      <c r="C105" s="12" t="s">
        <v>211</v>
      </c>
      <c r="D105" s="47"/>
      <c r="E105" s="33" t="str">
        <f>HYPERLINK("https://www.google.ru/search?q=50251101002170001-6215&amp;newwindow=1&amp;tbm=isch","Еще фото")</f>
        <v>Еще фото</v>
      </c>
      <c r="F105" s="13"/>
      <c r="G105" s="11" t="s">
        <v>177</v>
      </c>
      <c r="H105" s="11" t="s">
        <v>27</v>
      </c>
      <c r="I105" s="14" t="s">
        <v>178</v>
      </c>
      <c r="J105" s="14" t="s">
        <v>28</v>
      </c>
      <c r="K105" s="15" t="s">
        <v>29</v>
      </c>
      <c r="L105" s="49" t="s">
        <v>209</v>
      </c>
      <c r="M105" s="14" t="s">
        <v>31</v>
      </c>
      <c r="N105" s="14" t="s">
        <v>32</v>
      </c>
      <c r="O105" s="14"/>
      <c r="P105" s="15" t="s">
        <v>210</v>
      </c>
      <c r="Q105" s="16">
        <v>5599</v>
      </c>
      <c r="R105" s="17">
        <v>46</v>
      </c>
      <c r="S105" s="18">
        <v>3476.9789999999998</v>
      </c>
      <c r="T105" s="19" t="s">
        <v>34</v>
      </c>
      <c r="U105" s="20" t="s">
        <v>35</v>
      </c>
      <c r="V105" s="21">
        <v>42</v>
      </c>
      <c r="W105" s="21">
        <v>1</v>
      </c>
      <c r="X105" s="22"/>
    </row>
    <row r="106" spans="1:24" s="1" customFormat="1" ht="61.05" customHeight="1" x14ac:dyDescent="0.3">
      <c r="A106" s="23" t="s">
        <v>23</v>
      </c>
      <c r="B106" s="23" t="s">
        <v>175</v>
      </c>
      <c r="C106" s="12" t="s">
        <v>211</v>
      </c>
      <c r="D106" s="48"/>
      <c r="E106" s="33" t="str">
        <f>HYPERLINK("https://www.google.ru/search?q=50251101002170001-6215&amp;newwindow=1&amp;tbm=isch","Еще фото")</f>
        <v>Еще фото</v>
      </c>
      <c r="F106" s="13"/>
      <c r="G106" s="23" t="s">
        <v>177</v>
      </c>
      <c r="H106" s="23" t="s">
        <v>27</v>
      </c>
      <c r="I106" s="23" t="s">
        <v>178</v>
      </c>
      <c r="J106" s="14" t="s">
        <v>28</v>
      </c>
      <c r="K106" s="15" t="s">
        <v>29</v>
      </c>
      <c r="L106" s="50"/>
      <c r="M106" s="14" t="s">
        <v>31</v>
      </c>
      <c r="N106" s="14" t="s">
        <v>32</v>
      </c>
      <c r="O106" s="14"/>
      <c r="P106" s="15" t="s">
        <v>210</v>
      </c>
      <c r="Q106" s="16">
        <v>5599</v>
      </c>
      <c r="R106" s="17">
        <v>46</v>
      </c>
      <c r="S106" s="18">
        <v>3476.9789999999998</v>
      </c>
      <c r="T106" s="19" t="s">
        <v>34</v>
      </c>
      <c r="U106" s="20" t="s">
        <v>36</v>
      </c>
      <c r="V106" s="21">
        <v>44</v>
      </c>
      <c r="W106" s="21">
        <v>1</v>
      </c>
      <c r="X106" s="22"/>
    </row>
    <row r="107" spans="1:24" s="1" customFormat="1" ht="35" customHeight="1" x14ac:dyDescent="0.3">
      <c r="A107" s="11" t="s">
        <v>23</v>
      </c>
      <c r="B107" s="11" t="s">
        <v>212</v>
      </c>
      <c r="C107" s="12" t="s">
        <v>213</v>
      </c>
      <c r="D107" s="51"/>
      <c r="E107" s="33" t="str">
        <f>HYPERLINK("https://www.google.ru/search?q=10211141402126023-9999&amp;newwindow=1&amp;tbm=isch","Еще фото")</f>
        <v>Еще фото</v>
      </c>
      <c r="F107" s="13"/>
      <c r="G107" s="11" t="s">
        <v>214</v>
      </c>
      <c r="H107" s="11" t="s">
        <v>27</v>
      </c>
      <c r="I107" s="14" t="s">
        <v>215</v>
      </c>
      <c r="J107" s="14" t="s">
        <v>28</v>
      </c>
      <c r="K107" s="15" t="s">
        <v>29</v>
      </c>
      <c r="L107" s="49" t="s">
        <v>216</v>
      </c>
      <c r="M107" s="14" t="s">
        <v>31</v>
      </c>
      <c r="N107" s="14" t="s">
        <v>44</v>
      </c>
      <c r="O107" s="14"/>
      <c r="P107" s="15" t="s">
        <v>217</v>
      </c>
      <c r="Q107" s="16">
        <v>6599</v>
      </c>
      <c r="R107" s="17">
        <v>92.76</v>
      </c>
      <c r="S107" s="29">
        <v>549.43549999999993</v>
      </c>
      <c r="T107" s="19" t="s">
        <v>34</v>
      </c>
      <c r="U107" s="20" t="s">
        <v>35</v>
      </c>
      <c r="V107" s="21">
        <v>42</v>
      </c>
      <c r="W107" s="21">
        <v>2</v>
      </c>
      <c r="X107" s="22"/>
    </row>
    <row r="108" spans="1:24" s="1" customFormat="1" ht="35" customHeight="1" x14ac:dyDescent="0.3">
      <c r="A108" s="23" t="s">
        <v>23</v>
      </c>
      <c r="B108" s="23" t="s">
        <v>212</v>
      </c>
      <c r="C108" s="12" t="s">
        <v>213</v>
      </c>
      <c r="D108" s="52"/>
      <c r="E108" s="33" t="str">
        <f>HYPERLINK("https://www.google.ru/search?q=10211141402126023-9999&amp;newwindow=1&amp;tbm=isch","Еще фото")</f>
        <v>Еще фото</v>
      </c>
      <c r="F108" s="13"/>
      <c r="G108" s="23" t="s">
        <v>214</v>
      </c>
      <c r="H108" s="23" t="s">
        <v>27</v>
      </c>
      <c r="I108" s="23" t="s">
        <v>215</v>
      </c>
      <c r="J108" s="14" t="s">
        <v>28</v>
      </c>
      <c r="K108" s="15" t="s">
        <v>29</v>
      </c>
      <c r="L108" s="54"/>
      <c r="M108" s="14" t="s">
        <v>31</v>
      </c>
      <c r="N108" s="14" t="s">
        <v>44</v>
      </c>
      <c r="O108" s="14"/>
      <c r="P108" s="15" t="s">
        <v>217</v>
      </c>
      <c r="Q108" s="16">
        <v>6599</v>
      </c>
      <c r="R108" s="17">
        <v>92.76</v>
      </c>
      <c r="S108" s="29">
        <v>549.43549999999993</v>
      </c>
      <c r="T108" s="19" t="s">
        <v>34</v>
      </c>
      <c r="U108" s="20" t="s">
        <v>37</v>
      </c>
      <c r="V108" s="21">
        <v>46</v>
      </c>
      <c r="W108" s="21">
        <v>2</v>
      </c>
      <c r="X108" s="22"/>
    </row>
    <row r="109" spans="1:24" s="1" customFormat="1" ht="37.049999999999997" customHeight="1" x14ac:dyDescent="0.3">
      <c r="A109" s="23" t="s">
        <v>23</v>
      </c>
      <c r="B109" s="23" t="s">
        <v>212</v>
      </c>
      <c r="C109" s="12" t="s">
        <v>213</v>
      </c>
      <c r="D109" s="53"/>
      <c r="E109" s="33" t="str">
        <f>HYPERLINK("https://www.google.ru/search?q=10211141402126023-9999&amp;newwindow=1&amp;tbm=isch","Еще фото")</f>
        <v>Еще фото</v>
      </c>
      <c r="F109" s="13"/>
      <c r="G109" s="23" t="s">
        <v>214</v>
      </c>
      <c r="H109" s="23" t="s">
        <v>27</v>
      </c>
      <c r="I109" s="23" t="s">
        <v>215</v>
      </c>
      <c r="J109" s="14" t="s">
        <v>28</v>
      </c>
      <c r="K109" s="15" t="s">
        <v>29</v>
      </c>
      <c r="L109" s="50"/>
      <c r="M109" s="14" t="s">
        <v>31</v>
      </c>
      <c r="N109" s="14" t="s">
        <v>44</v>
      </c>
      <c r="O109" s="14"/>
      <c r="P109" s="15" t="s">
        <v>217</v>
      </c>
      <c r="Q109" s="16">
        <v>6599</v>
      </c>
      <c r="R109" s="17">
        <v>92.76</v>
      </c>
      <c r="S109" s="29">
        <v>549.43549999999993</v>
      </c>
      <c r="T109" s="19" t="s">
        <v>34</v>
      </c>
      <c r="U109" s="20" t="s">
        <v>201</v>
      </c>
      <c r="V109" s="21">
        <v>50</v>
      </c>
      <c r="W109" s="21">
        <v>1</v>
      </c>
      <c r="X109" s="22"/>
    </row>
    <row r="110" spans="1:24" s="1" customFormat="1" ht="35" customHeight="1" x14ac:dyDescent="0.3">
      <c r="A110" s="11" t="s">
        <v>23</v>
      </c>
      <c r="B110" s="11" t="s">
        <v>218</v>
      </c>
      <c r="C110" s="12" t="s">
        <v>219</v>
      </c>
      <c r="D110" s="51"/>
      <c r="E110" s="33" t="str">
        <f>HYPERLINK("https://www.google.ru/search?q=50251171702162946-6503&amp;newwindow=1&amp;tbm=isch","Еще фото")</f>
        <v>Еще фото</v>
      </c>
      <c r="F110" s="13"/>
      <c r="G110" s="11" t="s">
        <v>220</v>
      </c>
      <c r="H110" s="11" t="s">
        <v>27</v>
      </c>
      <c r="I110" s="14" t="s">
        <v>215</v>
      </c>
      <c r="J110" s="14" t="s">
        <v>28</v>
      </c>
      <c r="K110" s="15" t="s">
        <v>29</v>
      </c>
      <c r="L110" s="49" t="s">
        <v>221</v>
      </c>
      <c r="M110" s="14" t="s">
        <v>31</v>
      </c>
      <c r="N110" s="14" t="s">
        <v>32</v>
      </c>
      <c r="O110" s="14"/>
      <c r="P110" s="15" t="s">
        <v>222</v>
      </c>
      <c r="Q110" s="16">
        <v>5799</v>
      </c>
      <c r="R110" s="17">
        <v>79.86</v>
      </c>
      <c r="S110" s="18">
        <v>1342.9354999999998</v>
      </c>
      <c r="T110" s="19" t="s">
        <v>53</v>
      </c>
      <c r="U110" s="20" t="s">
        <v>148</v>
      </c>
      <c r="V110" s="27" t="s">
        <v>149</v>
      </c>
      <c r="W110" s="21">
        <v>2</v>
      </c>
      <c r="X110" s="22"/>
    </row>
    <row r="111" spans="1:24" s="1" customFormat="1" ht="35" customHeight="1" x14ac:dyDescent="0.3">
      <c r="A111" s="23" t="s">
        <v>23</v>
      </c>
      <c r="B111" s="23" t="s">
        <v>218</v>
      </c>
      <c r="C111" s="12" t="s">
        <v>219</v>
      </c>
      <c r="D111" s="52"/>
      <c r="E111" s="33" t="str">
        <f>HYPERLINK("https://www.google.ru/search?q=50251171702162946-6503&amp;newwindow=1&amp;tbm=isch","Еще фото")</f>
        <v>Еще фото</v>
      </c>
      <c r="F111" s="13"/>
      <c r="G111" s="23" t="s">
        <v>220</v>
      </c>
      <c r="H111" s="23" t="s">
        <v>27</v>
      </c>
      <c r="I111" s="23" t="s">
        <v>215</v>
      </c>
      <c r="J111" s="14" t="s">
        <v>28</v>
      </c>
      <c r="K111" s="15" t="s">
        <v>29</v>
      </c>
      <c r="L111" s="54"/>
      <c r="M111" s="14" t="s">
        <v>31</v>
      </c>
      <c r="N111" s="14" t="s">
        <v>32</v>
      </c>
      <c r="O111" s="14"/>
      <c r="P111" s="15" t="s">
        <v>222</v>
      </c>
      <c r="Q111" s="16">
        <v>5799</v>
      </c>
      <c r="R111" s="17">
        <v>79.86</v>
      </c>
      <c r="S111" s="18">
        <v>1342.9354999999998</v>
      </c>
      <c r="T111" s="19" t="s">
        <v>53</v>
      </c>
      <c r="U111" s="20" t="s">
        <v>150</v>
      </c>
      <c r="V111" s="27" t="s">
        <v>81</v>
      </c>
      <c r="W111" s="21">
        <v>2</v>
      </c>
      <c r="X111" s="22"/>
    </row>
    <row r="112" spans="1:24" s="1" customFormat="1" ht="37.049999999999997" customHeight="1" x14ac:dyDescent="0.3">
      <c r="A112" s="23" t="s">
        <v>23</v>
      </c>
      <c r="B112" s="23" t="s">
        <v>218</v>
      </c>
      <c r="C112" s="12" t="s">
        <v>219</v>
      </c>
      <c r="D112" s="53"/>
      <c r="E112" s="33" t="str">
        <f>HYPERLINK("https://www.google.ru/search?q=50251171702162946-6503&amp;newwindow=1&amp;tbm=isch","Еще фото")</f>
        <v>Еще фото</v>
      </c>
      <c r="F112" s="13"/>
      <c r="G112" s="23" t="s">
        <v>220</v>
      </c>
      <c r="H112" s="23" t="s">
        <v>27</v>
      </c>
      <c r="I112" s="23" t="s">
        <v>215</v>
      </c>
      <c r="J112" s="14" t="s">
        <v>28</v>
      </c>
      <c r="K112" s="15" t="s">
        <v>29</v>
      </c>
      <c r="L112" s="50"/>
      <c r="M112" s="14" t="s">
        <v>31</v>
      </c>
      <c r="N112" s="14" t="s">
        <v>32</v>
      </c>
      <c r="O112" s="14"/>
      <c r="P112" s="15" t="s">
        <v>222</v>
      </c>
      <c r="Q112" s="16">
        <v>5799</v>
      </c>
      <c r="R112" s="17">
        <v>79.86</v>
      </c>
      <c r="S112" s="18">
        <v>1342.9354999999998</v>
      </c>
      <c r="T112" s="19" t="s">
        <v>53</v>
      </c>
      <c r="U112" s="20" t="s">
        <v>151</v>
      </c>
      <c r="V112" s="27" t="s">
        <v>63</v>
      </c>
      <c r="W112" s="21">
        <v>3</v>
      </c>
      <c r="X112" s="22"/>
    </row>
    <row r="113" spans="1:24" s="1" customFormat="1" ht="21" customHeight="1" x14ac:dyDescent="0.3">
      <c r="A113" s="11" t="s">
        <v>23</v>
      </c>
      <c r="B113" s="11" t="s">
        <v>218</v>
      </c>
      <c r="C113" s="25" t="s">
        <v>223</v>
      </c>
      <c r="D113" s="51"/>
      <c r="E113" s="33" t="str">
        <f>HYPERLINK("https://www.google.ru/search?q=50251171702162946-7854&amp;newwindow=1&amp;tbm=isch","Еще фото")</f>
        <v>Еще фото</v>
      </c>
      <c r="F113" s="13"/>
      <c r="G113" s="11" t="s">
        <v>220</v>
      </c>
      <c r="H113" s="11" t="s">
        <v>27</v>
      </c>
      <c r="I113" s="14" t="s">
        <v>215</v>
      </c>
      <c r="J113" s="14" t="s">
        <v>28</v>
      </c>
      <c r="K113" s="15" t="s">
        <v>29</v>
      </c>
      <c r="L113" s="49" t="s">
        <v>221</v>
      </c>
      <c r="M113" s="14" t="s">
        <v>31</v>
      </c>
      <c r="N113" s="14" t="s">
        <v>207</v>
      </c>
      <c r="O113" s="14"/>
      <c r="P113" s="15" t="s">
        <v>222</v>
      </c>
      <c r="Q113" s="16">
        <v>5799</v>
      </c>
      <c r="R113" s="17">
        <v>79.86</v>
      </c>
      <c r="S113" s="18">
        <v>1342.9354999999998</v>
      </c>
      <c r="T113" s="19" t="s">
        <v>53</v>
      </c>
      <c r="U113" s="20" t="s">
        <v>146</v>
      </c>
      <c r="V113" s="27" t="s">
        <v>147</v>
      </c>
      <c r="W113" s="21">
        <v>2</v>
      </c>
      <c r="X113" s="22"/>
    </row>
    <row r="114" spans="1:24" s="1" customFormat="1" ht="21" customHeight="1" x14ac:dyDescent="0.3">
      <c r="A114" s="23" t="s">
        <v>23</v>
      </c>
      <c r="B114" s="23" t="s">
        <v>218</v>
      </c>
      <c r="C114" s="26" t="s">
        <v>223</v>
      </c>
      <c r="D114" s="52"/>
      <c r="E114" s="33" t="str">
        <f>HYPERLINK("https://www.google.ru/search?q=50251171702162946-7854&amp;newwindow=1&amp;tbm=isch","Еще фото")</f>
        <v>Еще фото</v>
      </c>
      <c r="F114" s="13"/>
      <c r="G114" s="23" t="s">
        <v>220</v>
      </c>
      <c r="H114" s="23" t="s">
        <v>27</v>
      </c>
      <c r="I114" s="23" t="s">
        <v>215</v>
      </c>
      <c r="J114" s="14" t="s">
        <v>28</v>
      </c>
      <c r="K114" s="15" t="s">
        <v>29</v>
      </c>
      <c r="L114" s="54"/>
      <c r="M114" s="14" t="s">
        <v>31</v>
      </c>
      <c r="N114" s="14" t="s">
        <v>207</v>
      </c>
      <c r="O114" s="14"/>
      <c r="P114" s="15" t="s">
        <v>222</v>
      </c>
      <c r="Q114" s="16">
        <v>5799</v>
      </c>
      <c r="R114" s="17">
        <v>79.86</v>
      </c>
      <c r="S114" s="18">
        <v>1342.9354999999998</v>
      </c>
      <c r="T114" s="19" t="s">
        <v>53</v>
      </c>
      <c r="U114" s="20" t="s">
        <v>148</v>
      </c>
      <c r="V114" s="27" t="s">
        <v>149</v>
      </c>
      <c r="W114" s="21">
        <v>1</v>
      </c>
      <c r="X114" s="22"/>
    </row>
    <row r="115" spans="1:24" s="1" customFormat="1" ht="21" customHeight="1" x14ac:dyDescent="0.3">
      <c r="A115" s="23" t="s">
        <v>23</v>
      </c>
      <c r="B115" s="23" t="s">
        <v>218</v>
      </c>
      <c r="C115" s="26" t="s">
        <v>223</v>
      </c>
      <c r="D115" s="52"/>
      <c r="E115" s="33" t="str">
        <f>HYPERLINK("https://www.google.ru/search?q=50251171702162946-7854&amp;newwindow=1&amp;tbm=isch","Еще фото")</f>
        <v>Еще фото</v>
      </c>
      <c r="F115" s="13"/>
      <c r="G115" s="23" t="s">
        <v>220</v>
      </c>
      <c r="H115" s="23" t="s">
        <v>27</v>
      </c>
      <c r="I115" s="23" t="s">
        <v>215</v>
      </c>
      <c r="J115" s="14" t="s">
        <v>28</v>
      </c>
      <c r="K115" s="15" t="s">
        <v>29</v>
      </c>
      <c r="L115" s="54"/>
      <c r="M115" s="14" t="s">
        <v>31</v>
      </c>
      <c r="N115" s="14" t="s">
        <v>207</v>
      </c>
      <c r="O115" s="14"/>
      <c r="P115" s="15" t="s">
        <v>222</v>
      </c>
      <c r="Q115" s="16">
        <v>5799</v>
      </c>
      <c r="R115" s="17">
        <v>79.86</v>
      </c>
      <c r="S115" s="18">
        <v>1342.9354999999998</v>
      </c>
      <c r="T115" s="19" t="s">
        <v>53</v>
      </c>
      <c r="U115" s="20" t="s">
        <v>150</v>
      </c>
      <c r="V115" s="27" t="s">
        <v>81</v>
      </c>
      <c r="W115" s="21">
        <v>4</v>
      </c>
      <c r="X115" s="22"/>
    </row>
    <row r="116" spans="1:24" s="1" customFormat="1" ht="21" customHeight="1" x14ac:dyDescent="0.3">
      <c r="A116" s="23" t="s">
        <v>23</v>
      </c>
      <c r="B116" s="23" t="s">
        <v>218</v>
      </c>
      <c r="C116" s="26" t="s">
        <v>223</v>
      </c>
      <c r="D116" s="52"/>
      <c r="E116" s="33" t="str">
        <f>HYPERLINK("https://www.google.ru/search?q=50251171702162946-7854&amp;newwindow=1&amp;tbm=isch","Еще фото")</f>
        <v>Еще фото</v>
      </c>
      <c r="F116" s="13"/>
      <c r="G116" s="23" t="s">
        <v>220</v>
      </c>
      <c r="H116" s="23" t="s">
        <v>27</v>
      </c>
      <c r="I116" s="23" t="s">
        <v>215</v>
      </c>
      <c r="J116" s="14" t="s">
        <v>28</v>
      </c>
      <c r="K116" s="15" t="s">
        <v>29</v>
      </c>
      <c r="L116" s="54"/>
      <c r="M116" s="14" t="s">
        <v>31</v>
      </c>
      <c r="N116" s="14" t="s">
        <v>207</v>
      </c>
      <c r="O116" s="14"/>
      <c r="P116" s="15" t="s">
        <v>222</v>
      </c>
      <c r="Q116" s="16">
        <v>5799</v>
      </c>
      <c r="R116" s="17">
        <v>79.86</v>
      </c>
      <c r="S116" s="18">
        <v>1342.9354999999998</v>
      </c>
      <c r="T116" s="19" t="s">
        <v>53</v>
      </c>
      <c r="U116" s="20" t="s">
        <v>151</v>
      </c>
      <c r="V116" s="27" t="s">
        <v>63</v>
      </c>
      <c r="W116" s="21">
        <v>6</v>
      </c>
      <c r="X116" s="22"/>
    </row>
    <row r="117" spans="1:24" s="1" customFormat="1" ht="32" customHeight="1" x14ac:dyDescent="0.3">
      <c r="A117" s="23" t="s">
        <v>23</v>
      </c>
      <c r="B117" s="23" t="s">
        <v>218</v>
      </c>
      <c r="C117" s="26" t="s">
        <v>223</v>
      </c>
      <c r="D117" s="53"/>
      <c r="E117" s="33" t="str">
        <f>HYPERLINK("https://www.google.ru/search?q=50251171702162946-7854&amp;newwindow=1&amp;tbm=isch","Еще фото")</f>
        <v>Еще фото</v>
      </c>
      <c r="F117" s="13"/>
      <c r="G117" s="23" t="s">
        <v>220</v>
      </c>
      <c r="H117" s="23" t="s">
        <v>27</v>
      </c>
      <c r="I117" s="23" t="s">
        <v>215</v>
      </c>
      <c r="J117" s="14" t="s">
        <v>28</v>
      </c>
      <c r="K117" s="15" t="s">
        <v>29</v>
      </c>
      <c r="L117" s="50"/>
      <c r="M117" s="14" t="s">
        <v>31</v>
      </c>
      <c r="N117" s="14" t="s">
        <v>207</v>
      </c>
      <c r="O117" s="14"/>
      <c r="P117" s="15" t="s">
        <v>222</v>
      </c>
      <c r="Q117" s="16">
        <v>5799</v>
      </c>
      <c r="R117" s="17">
        <v>79.86</v>
      </c>
      <c r="S117" s="18">
        <v>1342.9354999999998</v>
      </c>
      <c r="T117" s="19" t="s">
        <v>53</v>
      </c>
      <c r="U117" s="20" t="s">
        <v>152</v>
      </c>
      <c r="V117" s="27" t="s">
        <v>153</v>
      </c>
      <c r="W117" s="21">
        <v>1</v>
      </c>
      <c r="X117" s="22"/>
    </row>
    <row r="118" spans="1:24" s="1" customFormat="1" ht="17" customHeight="1" x14ac:dyDescent="0.3">
      <c r="A118" s="11" t="s">
        <v>23</v>
      </c>
      <c r="B118" s="11" t="s">
        <v>218</v>
      </c>
      <c r="C118" s="12" t="s">
        <v>224</v>
      </c>
      <c r="D118" s="51"/>
      <c r="E118" s="33" t="str">
        <f t="shared" ref="E118:E123" si="2">HYPERLINK("https://www.google.ru/search?q=10211171702161056-50X0&amp;newwindow=1&amp;tbm=isch","Еще фото")</f>
        <v>Еще фото</v>
      </c>
      <c r="F118" s="13"/>
      <c r="G118" s="11" t="s">
        <v>220</v>
      </c>
      <c r="H118" s="11" t="s">
        <v>27</v>
      </c>
      <c r="I118" s="14" t="s">
        <v>215</v>
      </c>
      <c r="J118" s="14" t="s">
        <v>28</v>
      </c>
      <c r="K118" s="15" t="s">
        <v>29</v>
      </c>
      <c r="L118" s="49" t="s">
        <v>225</v>
      </c>
      <c r="M118" s="14" t="s">
        <v>31</v>
      </c>
      <c r="N118" s="14" t="s">
        <v>32</v>
      </c>
      <c r="O118" s="14"/>
      <c r="P118" s="15" t="s">
        <v>226</v>
      </c>
      <c r="Q118" s="16">
        <v>7899</v>
      </c>
      <c r="R118" s="17">
        <v>78.510000000000005</v>
      </c>
      <c r="S118" s="18">
        <v>1952.4354999999998</v>
      </c>
      <c r="T118" s="19" t="s">
        <v>34</v>
      </c>
      <c r="U118" s="20" t="s">
        <v>42</v>
      </c>
      <c r="V118" s="21">
        <v>40</v>
      </c>
      <c r="W118" s="21">
        <v>1</v>
      </c>
      <c r="X118" s="22"/>
    </row>
    <row r="119" spans="1:24" s="1" customFormat="1" ht="17" customHeight="1" x14ac:dyDescent="0.3">
      <c r="A119" s="23" t="s">
        <v>23</v>
      </c>
      <c r="B119" s="23" t="s">
        <v>218</v>
      </c>
      <c r="C119" s="12" t="s">
        <v>224</v>
      </c>
      <c r="D119" s="52"/>
      <c r="E119" s="33" t="str">
        <f t="shared" si="2"/>
        <v>Еще фото</v>
      </c>
      <c r="F119" s="13"/>
      <c r="G119" s="23" t="s">
        <v>220</v>
      </c>
      <c r="H119" s="23" t="s">
        <v>27</v>
      </c>
      <c r="I119" s="23" t="s">
        <v>215</v>
      </c>
      <c r="J119" s="14" t="s">
        <v>28</v>
      </c>
      <c r="K119" s="15" t="s">
        <v>29</v>
      </c>
      <c r="L119" s="54"/>
      <c r="M119" s="14" t="s">
        <v>31</v>
      </c>
      <c r="N119" s="14" t="s">
        <v>32</v>
      </c>
      <c r="O119" s="14"/>
      <c r="P119" s="15" t="s">
        <v>226</v>
      </c>
      <c r="Q119" s="16">
        <v>7899</v>
      </c>
      <c r="R119" s="17">
        <v>78.510000000000005</v>
      </c>
      <c r="S119" s="18">
        <v>1952.4354999999998</v>
      </c>
      <c r="T119" s="19" t="s">
        <v>34</v>
      </c>
      <c r="U119" s="20" t="s">
        <v>35</v>
      </c>
      <c r="V119" s="21">
        <v>42</v>
      </c>
      <c r="W119" s="21">
        <v>3</v>
      </c>
      <c r="X119" s="22"/>
    </row>
    <row r="120" spans="1:24" s="1" customFormat="1" ht="17" customHeight="1" x14ac:dyDescent="0.3">
      <c r="A120" s="23" t="s">
        <v>23</v>
      </c>
      <c r="B120" s="23" t="s">
        <v>218</v>
      </c>
      <c r="C120" s="12" t="s">
        <v>224</v>
      </c>
      <c r="D120" s="52"/>
      <c r="E120" s="33" t="str">
        <f t="shared" si="2"/>
        <v>Еще фото</v>
      </c>
      <c r="F120" s="13"/>
      <c r="G120" s="23" t="s">
        <v>220</v>
      </c>
      <c r="H120" s="23" t="s">
        <v>27</v>
      </c>
      <c r="I120" s="23" t="s">
        <v>215</v>
      </c>
      <c r="J120" s="14" t="s">
        <v>28</v>
      </c>
      <c r="K120" s="15" t="s">
        <v>29</v>
      </c>
      <c r="L120" s="54"/>
      <c r="M120" s="14" t="s">
        <v>31</v>
      </c>
      <c r="N120" s="14" t="s">
        <v>32</v>
      </c>
      <c r="O120" s="14"/>
      <c r="P120" s="15" t="s">
        <v>226</v>
      </c>
      <c r="Q120" s="16">
        <v>7899</v>
      </c>
      <c r="R120" s="17">
        <v>78.510000000000005</v>
      </c>
      <c r="S120" s="18">
        <v>1952.4354999999998</v>
      </c>
      <c r="T120" s="19" t="s">
        <v>34</v>
      </c>
      <c r="U120" s="20" t="s">
        <v>36</v>
      </c>
      <c r="V120" s="21">
        <v>44</v>
      </c>
      <c r="W120" s="21">
        <v>3</v>
      </c>
      <c r="X120" s="22"/>
    </row>
    <row r="121" spans="1:24" s="1" customFormat="1" ht="17" customHeight="1" x14ac:dyDescent="0.3">
      <c r="A121" s="23" t="s">
        <v>23</v>
      </c>
      <c r="B121" s="23" t="s">
        <v>218</v>
      </c>
      <c r="C121" s="12" t="s">
        <v>224</v>
      </c>
      <c r="D121" s="52"/>
      <c r="E121" s="33" t="str">
        <f t="shared" si="2"/>
        <v>Еще фото</v>
      </c>
      <c r="F121" s="13"/>
      <c r="G121" s="23" t="s">
        <v>220</v>
      </c>
      <c r="H121" s="23" t="s">
        <v>27</v>
      </c>
      <c r="I121" s="23" t="s">
        <v>215</v>
      </c>
      <c r="J121" s="14" t="s">
        <v>28</v>
      </c>
      <c r="K121" s="15" t="s">
        <v>29</v>
      </c>
      <c r="L121" s="54"/>
      <c r="M121" s="14" t="s">
        <v>31</v>
      </c>
      <c r="N121" s="14" t="s">
        <v>32</v>
      </c>
      <c r="O121" s="14"/>
      <c r="P121" s="15" t="s">
        <v>226</v>
      </c>
      <c r="Q121" s="16">
        <v>7899</v>
      </c>
      <c r="R121" s="17">
        <v>78.510000000000005</v>
      </c>
      <c r="S121" s="18">
        <v>1952.4354999999998</v>
      </c>
      <c r="T121" s="19" t="s">
        <v>34</v>
      </c>
      <c r="U121" s="20" t="s">
        <v>37</v>
      </c>
      <c r="V121" s="21">
        <v>46</v>
      </c>
      <c r="W121" s="21">
        <v>3</v>
      </c>
      <c r="X121" s="22"/>
    </row>
    <row r="122" spans="1:24" s="1" customFormat="1" ht="17" customHeight="1" x14ac:dyDescent="0.3">
      <c r="A122" s="23" t="s">
        <v>23</v>
      </c>
      <c r="B122" s="23" t="s">
        <v>218</v>
      </c>
      <c r="C122" s="12" t="s">
        <v>224</v>
      </c>
      <c r="D122" s="52"/>
      <c r="E122" s="33" t="str">
        <f t="shared" si="2"/>
        <v>Еще фото</v>
      </c>
      <c r="F122" s="13"/>
      <c r="G122" s="23" t="s">
        <v>220</v>
      </c>
      <c r="H122" s="23" t="s">
        <v>27</v>
      </c>
      <c r="I122" s="23" t="s">
        <v>215</v>
      </c>
      <c r="J122" s="14" t="s">
        <v>28</v>
      </c>
      <c r="K122" s="15" t="s">
        <v>29</v>
      </c>
      <c r="L122" s="54"/>
      <c r="M122" s="14" t="s">
        <v>31</v>
      </c>
      <c r="N122" s="14" t="s">
        <v>32</v>
      </c>
      <c r="O122" s="14"/>
      <c r="P122" s="15" t="s">
        <v>226</v>
      </c>
      <c r="Q122" s="16">
        <v>7899</v>
      </c>
      <c r="R122" s="17">
        <v>78.510000000000005</v>
      </c>
      <c r="S122" s="18">
        <v>1952.4354999999998</v>
      </c>
      <c r="T122" s="19" t="s">
        <v>34</v>
      </c>
      <c r="U122" s="20" t="s">
        <v>227</v>
      </c>
      <c r="V122" s="21">
        <v>48</v>
      </c>
      <c r="W122" s="21">
        <v>6</v>
      </c>
      <c r="X122" s="22"/>
    </row>
    <row r="123" spans="1:24" s="1" customFormat="1" ht="22.05" customHeight="1" x14ac:dyDescent="0.3">
      <c r="A123" s="23" t="s">
        <v>23</v>
      </c>
      <c r="B123" s="23" t="s">
        <v>218</v>
      </c>
      <c r="C123" s="12" t="s">
        <v>224</v>
      </c>
      <c r="D123" s="53"/>
      <c r="E123" s="33" t="str">
        <f t="shared" si="2"/>
        <v>Еще фото</v>
      </c>
      <c r="F123" s="13"/>
      <c r="G123" s="23" t="s">
        <v>220</v>
      </c>
      <c r="H123" s="23" t="s">
        <v>27</v>
      </c>
      <c r="I123" s="23" t="s">
        <v>215</v>
      </c>
      <c r="J123" s="14" t="s">
        <v>28</v>
      </c>
      <c r="K123" s="15" t="s">
        <v>29</v>
      </c>
      <c r="L123" s="50"/>
      <c r="M123" s="14" t="s">
        <v>31</v>
      </c>
      <c r="N123" s="14" t="s">
        <v>32</v>
      </c>
      <c r="O123" s="14"/>
      <c r="P123" s="15" t="s">
        <v>226</v>
      </c>
      <c r="Q123" s="16">
        <v>7899</v>
      </c>
      <c r="R123" s="17">
        <v>78.510000000000005</v>
      </c>
      <c r="S123" s="18">
        <v>1952.4354999999998</v>
      </c>
      <c r="T123" s="19" t="s">
        <v>34</v>
      </c>
      <c r="U123" s="20" t="s">
        <v>201</v>
      </c>
      <c r="V123" s="21">
        <v>50</v>
      </c>
      <c r="W123" s="21">
        <v>4</v>
      </c>
      <c r="X123" s="22"/>
    </row>
    <row r="124" spans="1:24" s="1" customFormat="1" ht="14" customHeight="1" x14ac:dyDescent="0.3">
      <c r="A124" s="11" t="s">
        <v>23</v>
      </c>
      <c r="B124" s="11" t="s">
        <v>218</v>
      </c>
      <c r="C124" s="12" t="s">
        <v>228</v>
      </c>
      <c r="D124" s="51"/>
      <c r="E124" s="33" t="str">
        <f t="shared" ref="E124:E130" si="3">HYPERLINK("https://www.google.ru/search?q=10211171702161056-65X0&amp;newwindow=1&amp;tbm=isch","Еще фото")</f>
        <v>Еще фото</v>
      </c>
      <c r="F124" s="13"/>
      <c r="G124" s="11" t="s">
        <v>220</v>
      </c>
      <c r="H124" s="11" t="s">
        <v>27</v>
      </c>
      <c r="I124" s="14" t="s">
        <v>215</v>
      </c>
      <c r="J124" s="14" t="s">
        <v>28</v>
      </c>
      <c r="K124" s="15" t="s">
        <v>29</v>
      </c>
      <c r="L124" s="49" t="s">
        <v>225</v>
      </c>
      <c r="M124" s="14" t="s">
        <v>31</v>
      </c>
      <c r="N124" s="14" t="s">
        <v>207</v>
      </c>
      <c r="O124" s="14"/>
      <c r="P124" s="15" t="s">
        <v>226</v>
      </c>
      <c r="Q124" s="16">
        <v>7899</v>
      </c>
      <c r="R124" s="17">
        <v>78.510000000000005</v>
      </c>
      <c r="S124" s="18">
        <v>1952.4354999999998</v>
      </c>
      <c r="T124" s="19" t="s">
        <v>34</v>
      </c>
      <c r="U124" s="20" t="s">
        <v>42</v>
      </c>
      <c r="V124" s="21">
        <v>40</v>
      </c>
      <c r="W124" s="21">
        <v>1</v>
      </c>
      <c r="X124" s="22"/>
    </row>
    <row r="125" spans="1:24" s="1" customFormat="1" ht="14" customHeight="1" x14ac:dyDescent="0.3">
      <c r="A125" s="23" t="s">
        <v>23</v>
      </c>
      <c r="B125" s="23" t="s">
        <v>218</v>
      </c>
      <c r="C125" s="12" t="s">
        <v>228</v>
      </c>
      <c r="D125" s="52"/>
      <c r="E125" s="33" t="str">
        <f t="shared" si="3"/>
        <v>Еще фото</v>
      </c>
      <c r="F125" s="13"/>
      <c r="G125" s="23" t="s">
        <v>220</v>
      </c>
      <c r="H125" s="23" t="s">
        <v>27</v>
      </c>
      <c r="I125" s="23" t="s">
        <v>215</v>
      </c>
      <c r="J125" s="14" t="s">
        <v>28</v>
      </c>
      <c r="K125" s="15" t="s">
        <v>29</v>
      </c>
      <c r="L125" s="54"/>
      <c r="M125" s="14" t="s">
        <v>31</v>
      </c>
      <c r="N125" s="14" t="s">
        <v>207</v>
      </c>
      <c r="O125" s="14"/>
      <c r="P125" s="15" t="s">
        <v>226</v>
      </c>
      <c r="Q125" s="16">
        <v>7899</v>
      </c>
      <c r="R125" s="17">
        <v>78.510000000000005</v>
      </c>
      <c r="S125" s="18">
        <v>1952.4354999999998</v>
      </c>
      <c r="T125" s="19" t="s">
        <v>34</v>
      </c>
      <c r="U125" s="20" t="s">
        <v>35</v>
      </c>
      <c r="V125" s="21">
        <v>42</v>
      </c>
      <c r="W125" s="21">
        <v>3</v>
      </c>
      <c r="X125" s="22"/>
    </row>
    <row r="126" spans="1:24" s="1" customFormat="1" ht="14" customHeight="1" x14ac:dyDescent="0.3">
      <c r="A126" s="23" t="s">
        <v>23</v>
      </c>
      <c r="B126" s="23" t="s">
        <v>218</v>
      </c>
      <c r="C126" s="12" t="s">
        <v>228</v>
      </c>
      <c r="D126" s="52"/>
      <c r="E126" s="33" t="str">
        <f t="shared" si="3"/>
        <v>Еще фото</v>
      </c>
      <c r="F126" s="13"/>
      <c r="G126" s="23" t="s">
        <v>220</v>
      </c>
      <c r="H126" s="23" t="s">
        <v>27</v>
      </c>
      <c r="I126" s="23" t="s">
        <v>215</v>
      </c>
      <c r="J126" s="14" t="s">
        <v>28</v>
      </c>
      <c r="K126" s="15" t="s">
        <v>29</v>
      </c>
      <c r="L126" s="54"/>
      <c r="M126" s="14" t="s">
        <v>31</v>
      </c>
      <c r="N126" s="14" t="s">
        <v>207</v>
      </c>
      <c r="O126" s="14"/>
      <c r="P126" s="15" t="s">
        <v>226</v>
      </c>
      <c r="Q126" s="16">
        <v>7899</v>
      </c>
      <c r="R126" s="17">
        <v>78.510000000000005</v>
      </c>
      <c r="S126" s="18">
        <v>1952.4354999999998</v>
      </c>
      <c r="T126" s="19" t="s">
        <v>34</v>
      </c>
      <c r="U126" s="20" t="s">
        <v>36</v>
      </c>
      <c r="V126" s="21">
        <v>44</v>
      </c>
      <c r="W126" s="21">
        <v>2</v>
      </c>
      <c r="X126" s="22"/>
    </row>
    <row r="127" spans="1:24" s="1" customFormat="1" ht="14" customHeight="1" x14ac:dyDescent="0.3">
      <c r="A127" s="23" t="s">
        <v>23</v>
      </c>
      <c r="B127" s="23" t="s">
        <v>218</v>
      </c>
      <c r="C127" s="12" t="s">
        <v>228</v>
      </c>
      <c r="D127" s="52"/>
      <c r="E127" s="33" t="str">
        <f t="shared" si="3"/>
        <v>Еще фото</v>
      </c>
      <c r="F127" s="13"/>
      <c r="G127" s="23" t="s">
        <v>220</v>
      </c>
      <c r="H127" s="23" t="s">
        <v>27</v>
      </c>
      <c r="I127" s="23" t="s">
        <v>215</v>
      </c>
      <c r="J127" s="14" t="s">
        <v>28</v>
      </c>
      <c r="K127" s="15" t="s">
        <v>29</v>
      </c>
      <c r="L127" s="54"/>
      <c r="M127" s="14" t="s">
        <v>31</v>
      </c>
      <c r="N127" s="14" t="s">
        <v>207</v>
      </c>
      <c r="O127" s="14"/>
      <c r="P127" s="15" t="s">
        <v>226</v>
      </c>
      <c r="Q127" s="16">
        <v>7899</v>
      </c>
      <c r="R127" s="17">
        <v>78.510000000000005</v>
      </c>
      <c r="S127" s="18">
        <v>1952.4354999999998</v>
      </c>
      <c r="T127" s="19" t="s">
        <v>34</v>
      </c>
      <c r="U127" s="20" t="s">
        <v>37</v>
      </c>
      <c r="V127" s="21">
        <v>46</v>
      </c>
      <c r="W127" s="21">
        <v>3</v>
      </c>
      <c r="X127" s="22"/>
    </row>
    <row r="128" spans="1:24" s="1" customFormat="1" ht="14" customHeight="1" x14ac:dyDescent="0.3">
      <c r="A128" s="23" t="s">
        <v>23</v>
      </c>
      <c r="B128" s="23" t="s">
        <v>218</v>
      </c>
      <c r="C128" s="12" t="s">
        <v>228</v>
      </c>
      <c r="D128" s="52"/>
      <c r="E128" s="33" t="str">
        <f t="shared" si="3"/>
        <v>Еще фото</v>
      </c>
      <c r="F128" s="13"/>
      <c r="G128" s="23" t="s">
        <v>220</v>
      </c>
      <c r="H128" s="23" t="s">
        <v>27</v>
      </c>
      <c r="I128" s="23" t="s">
        <v>215</v>
      </c>
      <c r="J128" s="14" t="s">
        <v>28</v>
      </c>
      <c r="K128" s="15" t="s">
        <v>29</v>
      </c>
      <c r="L128" s="54"/>
      <c r="M128" s="14" t="s">
        <v>31</v>
      </c>
      <c r="N128" s="14" t="s">
        <v>207</v>
      </c>
      <c r="O128" s="14"/>
      <c r="P128" s="15" t="s">
        <v>226</v>
      </c>
      <c r="Q128" s="16">
        <v>7899</v>
      </c>
      <c r="R128" s="17">
        <v>78.510000000000005</v>
      </c>
      <c r="S128" s="18">
        <v>1952.4354999999998</v>
      </c>
      <c r="T128" s="19" t="s">
        <v>34</v>
      </c>
      <c r="U128" s="20" t="s">
        <v>227</v>
      </c>
      <c r="V128" s="21">
        <v>48</v>
      </c>
      <c r="W128" s="21">
        <v>4</v>
      </c>
      <c r="X128" s="22"/>
    </row>
    <row r="129" spans="1:24" s="1" customFormat="1" ht="14" customHeight="1" x14ac:dyDescent="0.3">
      <c r="A129" s="23" t="s">
        <v>23</v>
      </c>
      <c r="B129" s="23" t="s">
        <v>218</v>
      </c>
      <c r="C129" s="12" t="s">
        <v>228</v>
      </c>
      <c r="D129" s="52"/>
      <c r="E129" s="33" t="str">
        <f t="shared" si="3"/>
        <v>Еще фото</v>
      </c>
      <c r="F129" s="13"/>
      <c r="G129" s="23" t="s">
        <v>220</v>
      </c>
      <c r="H129" s="23" t="s">
        <v>27</v>
      </c>
      <c r="I129" s="23" t="s">
        <v>215</v>
      </c>
      <c r="J129" s="14" t="s">
        <v>28</v>
      </c>
      <c r="K129" s="15" t="s">
        <v>29</v>
      </c>
      <c r="L129" s="54"/>
      <c r="M129" s="14" t="s">
        <v>31</v>
      </c>
      <c r="N129" s="14" t="s">
        <v>207</v>
      </c>
      <c r="O129" s="14"/>
      <c r="P129" s="15" t="s">
        <v>226</v>
      </c>
      <c r="Q129" s="16">
        <v>7899</v>
      </c>
      <c r="R129" s="17">
        <v>78.510000000000005</v>
      </c>
      <c r="S129" s="18">
        <v>1952.4354999999998</v>
      </c>
      <c r="T129" s="19" t="s">
        <v>34</v>
      </c>
      <c r="U129" s="20" t="s">
        <v>201</v>
      </c>
      <c r="V129" s="21">
        <v>50</v>
      </c>
      <c r="W129" s="21">
        <v>5</v>
      </c>
      <c r="X129" s="22"/>
    </row>
    <row r="130" spans="1:24" s="1" customFormat="1" ht="17" customHeight="1" x14ac:dyDescent="0.3">
      <c r="A130" s="23" t="s">
        <v>23</v>
      </c>
      <c r="B130" s="23" t="s">
        <v>218</v>
      </c>
      <c r="C130" s="12" t="s">
        <v>228</v>
      </c>
      <c r="D130" s="53"/>
      <c r="E130" s="33" t="str">
        <f t="shared" si="3"/>
        <v>Еще фото</v>
      </c>
      <c r="F130" s="13"/>
      <c r="G130" s="23" t="s">
        <v>220</v>
      </c>
      <c r="H130" s="23" t="s">
        <v>27</v>
      </c>
      <c r="I130" s="23" t="s">
        <v>215</v>
      </c>
      <c r="J130" s="14" t="s">
        <v>28</v>
      </c>
      <c r="K130" s="15" t="s">
        <v>29</v>
      </c>
      <c r="L130" s="50"/>
      <c r="M130" s="14" t="s">
        <v>31</v>
      </c>
      <c r="N130" s="14" t="s">
        <v>207</v>
      </c>
      <c r="O130" s="14"/>
      <c r="P130" s="15" t="s">
        <v>226</v>
      </c>
      <c r="Q130" s="16">
        <v>7899</v>
      </c>
      <c r="R130" s="17">
        <v>78.510000000000005</v>
      </c>
      <c r="S130" s="18">
        <v>1952.4354999999998</v>
      </c>
      <c r="T130" s="19" t="s">
        <v>34</v>
      </c>
      <c r="U130" s="20" t="s">
        <v>229</v>
      </c>
      <c r="V130" s="21">
        <v>52</v>
      </c>
      <c r="W130" s="21">
        <v>2</v>
      </c>
      <c r="X130" s="22"/>
    </row>
    <row r="131" spans="1:24" s="1" customFormat="1" ht="21" customHeight="1" x14ac:dyDescent="0.3">
      <c r="A131" s="11" t="s">
        <v>23</v>
      </c>
      <c r="B131" s="11" t="s">
        <v>218</v>
      </c>
      <c r="C131" s="25" t="s">
        <v>230</v>
      </c>
      <c r="D131" s="51"/>
      <c r="E131" s="33" t="str">
        <f>HYPERLINK("https://www.google.ru/search?q=10211171702161056-81X0&amp;newwindow=1&amp;tbm=isch","Еще фото")</f>
        <v>Еще фото</v>
      </c>
      <c r="F131" s="13"/>
      <c r="G131" s="11" t="s">
        <v>220</v>
      </c>
      <c r="H131" s="11" t="s">
        <v>27</v>
      </c>
      <c r="I131" s="14" t="s">
        <v>215</v>
      </c>
      <c r="J131" s="14" t="s">
        <v>28</v>
      </c>
      <c r="K131" s="15" t="s">
        <v>29</v>
      </c>
      <c r="L131" s="49" t="s">
        <v>225</v>
      </c>
      <c r="M131" s="14" t="s">
        <v>31</v>
      </c>
      <c r="N131" s="14" t="s">
        <v>144</v>
      </c>
      <c r="O131" s="14"/>
      <c r="P131" s="15" t="s">
        <v>226</v>
      </c>
      <c r="Q131" s="16">
        <v>7899</v>
      </c>
      <c r="R131" s="17">
        <v>78.510000000000005</v>
      </c>
      <c r="S131" s="18">
        <v>1952.4354999999998</v>
      </c>
      <c r="T131" s="19" t="s">
        <v>34</v>
      </c>
      <c r="U131" s="20" t="s">
        <v>35</v>
      </c>
      <c r="V131" s="21">
        <v>42</v>
      </c>
      <c r="W131" s="21">
        <v>3</v>
      </c>
      <c r="X131" s="22"/>
    </row>
    <row r="132" spans="1:24" s="1" customFormat="1" ht="21" customHeight="1" x14ac:dyDescent="0.3">
      <c r="A132" s="23" t="s">
        <v>23</v>
      </c>
      <c r="B132" s="23" t="s">
        <v>218</v>
      </c>
      <c r="C132" s="26" t="s">
        <v>230</v>
      </c>
      <c r="D132" s="52"/>
      <c r="E132" s="33" t="str">
        <f>HYPERLINK("https://www.google.ru/search?q=10211171702161056-81X0&amp;newwindow=1&amp;tbm=isch","Еще фото")</f>
        <v>Еще фото</v>
      </c>
      <c r="F132" s="13"/>
      <c r="G132" s="23" t="s">
        <v>220</v>
      </c>
      <c r="H132" s="23" t="s">
        <v>27</v>
      </c>
      <c r="I132" s="23" t="s">
        <v>215</v>
      </c>
      <c r="J132" s="14" t="s">
        <v>28</v>
      </c>
      <c r="K132" s="15" t="s">
        <v>29</v>
      </c>
      <c r="L132" s="54"/>
      <c r="M132" s="14" t="s">
        <v>31</v>
      </c>
      <c r="N132" s="14" t="s">
        <v>144</v>
      </c>
      <c r="O132" s="14"/>
      <c r="P132" s="15" t="s">
        <v>226</v>
      </c>
      <c r="Q132" s="16">
        <v>7899</v>
      </c>
      <c r="R132" s="17">
        <v>78.510000000000005</v>
      </c>
      <c r="S132" s="18">
        <v>1952.4354999999998</v>
      </c>
      <c r="T132" s="19" t="s">
        <v>34</v>
      </c>
      <c r="U132" s="20" t="s">
        <v>36</v>
      </c>
      <c r="V132" s="21">
        <v>44</v>
      </c>
      <c r="W132" s="21">
        <v>3</v>
      </c>
      <c r="X132" s="22"/>
    </row>
    <row r="133" spans="1:24" s="1" customFormat="1" ht="21" customHeight="1" x14ac:dyDescent="0.3">
      <c r="A133" s="23" t="s">
        <v>23</v>
      </c>
      <c r="B133" s="23" t="s">
        <v>218</v>
      </c>
      <c r="C133" s="26" t="s">
        <v>230</v>
      </c>
      <c r="D133" s="52"/>
      <c r="E133" s="33" t="str">
        <f>HYPERLINK("https://www.google.ru/search?q=10211171702161056-81X0&amp;newwindow=1&amp;tbm=isch","Еще фото")</f>
        <v>Еще фото</v>
      </c>
      <c r="F133" s="13"/>
      <c r="G133" s="23" t="s">
        <v>220</v>
      </c>
      <c r="H133" s="23" t="s">
        <v>27</v>
      </c>
      <c r="I133" s="23" t="s">
        <v>215</v>
      </c>
      <c r="J133" s="14" t="s">
        <v>28</v>
      </c>
      <c r="K133" s="15" t="s">
        <v>29</v>
      </c>
      <c r="L133" s="54"/>
      <c r="M133" s="14" t="s">
        <v>31</v>
      </c>
      <c r="N133" s="14" t="s">
        <v>144</v>
      </c>
      <c r="O133" s="14"/>
      <c r="P133" s="15" t="s">
        <v>226</v>
      </c>
      <c r="Q133" s="16">
        <v>7899</v>
      </c>
      <c r="R133" s="17">
        <v>78.510000000000005</v>
      </c>
      <c r="S133" s="18">
        <v>1952.4354999999998</v>
      </c>
      <c r="T133" s="19" t="s">
        <v>34</v>
      </c>
      <c r="U133" s="20" t="s">
        <v>37</v>
      </c>
      <c r="V133" s="21">
        <v>46</v>
      </c>
      <c r="W133" s="21">
        <v>5</v>
      </c>
      <c r="X133" s="22"/>
    </row>
    <row r="134" spans="1:24" s="1" customFormat="1" ht="21" customHeight="1" x14ac:dyDescent="0.3">
      <c r="A134" s="23" t="s">
        <v>23</v>
      </c>
      <c r="B134" s="23" t="s">
        <v>218</v>
      </c>
      <c r="C134" s="26" t="s">
        <v>230</v>
      </c>
      <c r="D134" s="52"/>
      <c r="E134" s="33" t="str">
        <f>HYPERLINK("https://www.google.ru/search?q=10211171702161056-81X0&amp;newwindow=1&amp;tbm=isch","Еще фото")</f>
        <v>Еще фото</v>
      </c>
      <c r="F134" s="13"/>
      <c r="G134" s="23" t="s">
        <v>220</v>
      </c>
      <c r="H134" s="23" t="s">
        <v>27</v>
      </c>
      <c r="I134" s="23" t="s">
        <v>215</v>
      </c>
      <c r="J134" s="14" t="s">
        <v>28</v>
      </c>
      <c r="K134" s="15" t="s">
        <v>29</v>
      </c>
      <c r="L134" s="54"/>
      <c r="M134" s="14" t="s">
        <v>31</v>
      </c>
      <c r="N134" s="14" t="s">
        <v>144</v>
      </c>
      <c r="O134" s="14"/>
      <c r="P134" s="15" t="s">
        <v>226</v>
      </c>
      <c r="Q134" s="16">
        <v>7899</v>
      </c>
      <c r="R134" s="17">
        <v>78.510000000000005</v>
      </c>
      <c r="S134" s="18">
        <v>1952.4354999999998</v>
      </c>
      <c r="T134" s="19" t="s">
        <v>34</v>
      </c>
      <c r="U134" s="20" t="s">
        <v>227</v>
      </c>
      <c r="V134" s="21">
        <v>48</v>
      </c>
      <c r="W134" s="21">
        <v>5</v>
      </c>
      <c r="X134" s="22"/>
    </row>
    <row r="135" spans="1:24" s="1" customFormat="1" ht="32" customHeight="1" x14ac:dyDescent="0.3">
      <c r="A135" s="23" t="s">
        <v>23</v>
      </c>
      <c r="B135" s="23" t="s">
        <v>218</v>
      </c>
      <c r="C135" s="26" t="s">
        <v>230</v>
      </c>
      <c r="D135" s="53"/>
      <c r="E135" s="33" t="str">
        <f>HYPERLINK("https://www.google.ru/search?q=10211171702161056-81X0&amp;newwindow=1&amp;tbm=isch","Еще фото")</f>
        <v>Еще фото</v>
      </c>
      <c r="F135" s="13"/>
      <c r="G135" s="23" t="s">
        <v>220</v>
      </c>
      <c r="H135" s="23" t="s">
        <v>27</v>
      </c>
      <c r="I135" s="23" t="s">
        <v>215</v>
      </c>
      <c r="J135" s="14" t="s">
        <v>28</v>
      </c>
      <c r="K135" s="15" t="s">
        <v>29</v>
      </c>
      <c r="L135" s="50"/>
      <c r="M135" s="14" t="s">
        <v>31</v>
      </c>
      <c r="N135" s="14" t="s">
        <v>144</v>
      </c>
      <c r="O135" s="14"/>
      <c r="P135" s="15" t="s">
        <v>226</v>
      </c>
      <c r="Q135" s="16">
        <v>7899</v>
      </c>
      <c r="R135" s="17">
        <v>78.510000000000005</v>
      </c>
      <c r="S135" s="18">
        <v>1952.4354999999998</v>
      </c>
      <c r="T135" s="19" t="s">
        <v>34</v>
      </c>
      <c r="U135" s="20" t="s">
        <v>201</v>
      </c>
      <c r="V135" s="21">
        <v>50</v>
      </c>
      <c r="W135" s="21">
        <v>4</v>
      </c>
      <c r="X135" s="22"/>
    </row>
    <row r="136" spans="1:24" s="1" customFormat="1" ht="26" customHeight="1" x14ac:dyDescent="0.3">
      <c r="A136" s="11" t="s">
        <v>23</v>
      </c>
      <c r="B136" s="11" t="s">
        <v>218</v>
      </c>
      <c r="C136" s="12" t="s">
        <v>231</v>
      </c>
      <c r="D136" s="51"/>
      <c r="E136" s="33" t="str">
        <f>HYPERLINK("https://www.google.ru/search?q=50251171702102138-0200&amp;newwindow=1&amp;tbm=isch","Еще фото")</f>
        <v>Еще фото</v>
      </c>
      <c r="F136" s="13"/>
      <c r="G136" s="11" t="s">
        <v>220</v>
      </c>
      <c r="H136" s="11" t="s">
        <v>27</v>
      </c>
      <c r="I136" s="14" t="s">
        <v>215</v>
      </c>
      <c r="J136" s="14" t="s">
        <v>28</v>
      </c>
      <c r="K136" s="15" t="s">
        <v>29</v>
      </c>
      <c r="L136" s="49" t="s">
        <v>232</v>
      </c>
      <c r="M136" s="14" t="s">
        <v>31</v>
      </c>
      <c r="N136" s="14" t="s">
        <v>168</v>
      </c>
      <c r="O136" s="14"/>
      <c r="P136" s="15" t="s">
        <v>233</v>
      </c>
      <c r="Q136" s="16">
        <v>5299</v>
      </c>
      <c r="R136" s="17">
        <v>77.959999999999994</v>
      </c>
      <c r="S136" s="18">
        <v>1342.9354999999998</v>
      </c>
      <c r="T136" s="19" t="s">
        <v>53</v>
      </c>
      <c r="U136" s="20" t="s">
        <v>146</v>
      </c>
      <c r="V136" s="27" t="s">
        <v>147</v>
      </c>
      <c r="W136" s="21">
        <v>1</v>
      </c>
      <c r="X136" s="22"/>
    </row>
    <row r="137" spans="1:24" s="1" customFormat="1" ht="26" customHeight="1" x14ac:dyDescent="0.3">
      <c r="A137" s="23" t="s">
        <v>23</v>
      </c>
      <c r="B137" s="23" t="s">
        <v>218</v>
      </c>
      <c r="C137" s="12" t="s">
        <v>231</v>
      </c>
      <c r="D137" s="52"/>
      <c r="E137" s="33" t="str">
        <f>HYPERLINK("https://www.google.ru/search?q=50251171702102138-0200&amp;newwindow=1&amp;tbm=isch","Еще фото")</f>
        <v>Еще фото</v>
      </c>
      <c r="F137" s="13"/>
      <c r="G137" s="23" t="s">
        <v>220</v>
      </c>
      <c r="H137" s="23" t="s">
        <v>27</v>
      </c>
      <c r="I137" s="23" t="s">
        <v>215</v>
      </c>
      <c r="J137" s="14" t="s">
        <v>28</v>
      </c>
      <c r="K137" s="15" t="s">
        <v>29</v>
      </c>
      <c r="L137" s="54"/>
      <c r="M137" s="14" t="s">
        <v>31</v>
      </c>
      <c r="N137" s="14" t="s">
        <v>168</v>
      </c>
      <c r="O137" s="14"/>
      <c r="P137" s="15" t="s">
        <v>233</v>
      </c>
      <c r="Q137" s="16">
        <v>5299</v>
      </c>
      <c r="R137" s="17">
        <v>77.959999999999994</v>
      </c>
      <c r="S137" s="18">
        <v>1342.9354999999998</v>
      </c>
      <c r="T137" s="19" t="s">
        <v>53</v>
      </c>
      <c r="U137" s="20" t="s">
        <v>148</v>
      </c>
      <c r="V137" s="27" t="s">
        <v>149</v>
      </c>
      <c r="W137" s="21">
        <v>2</v>
      </c>
      <c r="X137" s="22"/>
    </row>
    <row r="138" spans="1:24" s="1" customFormat="1" ht="26" customHeight="1" x14ac:dyDescent="0.3">
      <c r="A138" s="23" t="s">
        <v>23</v>
      </c>
      <c r="B138" s="23" t="s">
        <v>218</v>
      </c>
      <c r="C138" s="12" t="s">
        <v>231</v>
      </c>
      <c r="D138" s="52"/>
      <c r="E138" s="33" t="str">
        <f>HYPERLINK("https://www.google.ru/search?q=50251171702102138-0200&amp;newwindow=1&amp;tbm=isch","Еще фото")</f>
        <v>Еще фото</v>
      </c>
      <c r="F138" s="13"/>
      <c r="G138" s="23" t="s">
        <v>220</v>
      </c>
      <c r="H138" s="23" t="s">
        <v>27</v>
      </c>
      <c r="I138" s="23" t="s">
        <v>215</v>
      </c>
      <c r="J138" s="14" t="s">
        <v>28</v>
      </c>
      <c r="K138" s="15" t="s">
        <v>29</v>
      </c>
      <c r="L138" s="54"/>
      <c r="M138" s="14" t="s">
        <v>31</v>
      </c>
      <c r="N138" s="14" t="s">
        <v>168</v>
      </c>
      <c r="O138" s="14"/>
      <c r="P138" s="15" t="s">
        <v>233</v>
      </c>
      <c r="Q138" s="16">
        <v>5299</v>
      </c>
      <c r="R138" s="17">
        <v>77.959999999999994</v>
      </c>
      <c r="S138" s="18">
        <v>1342.9354999999998</v>
      </c>
      <c r="T138" s="19" t="s">
        <v>53</v>
      </c>
      <c r="U138" s="20" t="s">
        <v>150</v>
      </c>
      <c r="V138" s="27" t="s">
        <v>81</v>
      </c>
      <c r="W138" s="21">
        <v>1</v>
      </c>
      <c r="X138" s="22"/>
    </row>
    <row r="139" spans="1:24" s="1" customFormat="1" ht="26" customHeight="1" x14ac:dyDescent="0.3">
      <c r="A139" s="23" t="s">
        <v>23</v>
      </c>
      <c r="B139" s="23" t="s">
        <v>218</v>
      </c>
      <c r="C139" s="12" t="s">
        <v>231</v>
      </c>
      <c r="D139" s="53"/>
      <c r="E139" s="33" t="str">
        <f>HYPERLINK("https://www.google.ru/search?q=50251171702102138-0200&amp;newwindow=1&amp;tbm=isch","Еще фото")</f>
        <v>Еще фото</v>
      </c>
      <c r="F139" s="13"/>
      <c r="G139" s="23" t="s">
        <v>220</v>
      </c>
      <c r="H139" s="23" t="s">
        <v>27</v>
      </c>
      <c r="I139" s="23" t="s">
        <v>215</v>
      </c>
      <c r="J139" s="14" t="s">
        <v>28</v>
      </c>
      <c r="K139" s="15" t="s">
        <v>29</v>
      </c>
      <c r="L139" s="50"/>
      <c r="M139" s="14" t="s">
        <v>31</v>
      </c>
      <c r="N139" s="14" t="s">
        <v>168</v>
      </c>
      <c r="O139" s="14"/>
      <c r="P139" s="15" t="s">
        <v>233</v>
      </c>
      <c r="Q139" s="16">
        <v>5299</v>
      </c>
      <c r="R139" s="17">
        <v>77.959999999999994</v>
      </c>
      <c r="S139" s="18">
        <v>1342.9354999999998</v>
      </c>
      <c r="T139" s="19" t="s">
        <v>53</v>
      </c>
      <c r="U139" s="20" t="s">
        <v>151</v>
      </c>
      <c r="V139" s="27" t="s">
        <v>63</v>
      </c>
      <c r="W139" s="21">
        <v>1</v>
      </c>
      <c r="X139" s="22"/>
    </row>
    <row r="140" spans="1:24" s="1" customFormat="1" ht="35" customHeight="1" x14ac:dyDescent="0.3">
      <c r="A140" s="11" t="s">
        <v>23</v>
      </c>
      <c r="B140" s="11" t="s">
        <v>218</v>
      </c>
      <c r="C140" s="12" t="s">
        <v>234</v>
      </c>
      <c r="D140" s="51"/>
      <c r="E140" s="33" t="str">
        <f>HYPERLINK("https://www.google.ru/search?q=50251171702102138-3900&amp;newwindow=1&amp;tbm=isch","Еще фото")</f>
        <v>Еще фото</v>
      </c>
      <c r="F140" s="13"/>
      <c r="G140" s="11" t="s">
        <v>220</v>
      </c>
      <c r="H140" s="11" t="s">
        <v>27</v>
      </c>
      <c r="I140" s="14" t="s">
        <v>215</v>
      </c>
      <c r="J140" s="14" t="s">
        <v>28</v>
      </c>
      <c r="K140" s="15" t="s">
        <v>29</v>
      </c>
      <c r="L140" s="49" t="s">
        <v>232</v>
      </c>
      <c r="M140" s="14" t="s">
        <v>31</v>
      </c>
      <c r="N140" s="14" t="s">
        <v>158</v>
      </c>
      <c r="O140" s="14"/>
      <c r="P140" s="15" t="s">
        <v>233</v>
      </c>
      <c r="Q140" s="16">
        <v>5299</v>
      </c>
      <c r="R140" s="17">
        <v>77.959999999999994</v>
      </c>
      <c r="S140" s="18">
        <v>1342.9354999999998</v>
      </c>
      <c r="T140" s="19" t="s">
        <v>53</v>
      </c>
      <c r="U140" s="20" t="s">
        <v>146</v>
      </c>
      <c r="V140" s="27" t="s">
        <v>147</v>
      </c>
      <c r="W140" s="21">
        <v>1</v>
      </c>
      <c r="X140" s="22"/>
    </row>
    <row r="141" spans="1:24" s="1" customFormat="1" ht="35" customHeight="1" x14ac:dyDescent="0.3">
      <c r="A141" s="23" t="s">
        <v>23</v>
      </c>
      <c r="B141" s="23" t="s">
        <v>218</v>
      </c>
      <c r="C141" s="12" t="s">
        <v>234</v>
      </c>
      <c r="D141" s="52"/>
      <c r="E141" s="33" t="str">
        <f>HYPERLINK("https://www.google.ru/search?q=50251171702102138-3900&amp;newwindow=1&amp;tbm=isch","Еще фото")</f>
        <v>Еще фото</v>
      </c>
      <c r="F141" s="13"/>
      <c r="G141" s="23" t="s">
        <v>220</v>
      </c>
      <c r="H141" s="23" t="s">
        <v>27</v>
      </c>
      <c r="I141" s="23" t="s">
        <v>215</v>
      </c>
      <c r="J141" s="14" t="s">
        <v>28</v>
      </c>
      <c r="K141" s="15" t="s">
        <v>29</v>
      </c>
      <c r="L141" s="54"/>
      <c r="M141" s="14" t="s">
        <v>31</v>
      </c>
      <c r="N141" s="14" t="s">
        <v>158</v>
      </c>
      <c r="O141" s="14"/>
      <c r="P141" s="15" t="s">
        <v>233</v>
      </c>
      <c r="Q141" s="16">
        <v>5299</v>
      </c>
      <c r="R141" s="17">
        <v>77.959999999999994</v>
      </c>
      <c r="S141" s="18">
        <v>1342.9354999999998</v>
      </c>
      <c r="T141" s="19" t="s">
        <v>53</v>
      </c>
      <c r="U141" s="20" t="s">
        <v>148</v>
      </c>
      <c r="V141" s="27" t="s">
        <v>149</v>
      </c>
      <c r="W141" s="21">
        <v>5</v>
      </c>
      <c r="X141" s="22"/>
    </row>
    <row r="142" spans="1:24" s="1" customFormat="1" ht="37.049999999999997" customHeight="1" x14ac:dyDescent="0.3">
      <c r="A142" s="23" t="s">
        <v>23</v>
      </c>
      <c r="B142" s="23" t="s">
        <v>218</v>
      </c>
      <c r="C142" s="12" t="s">
        <v>234</v>
      </c>
      <c r="D142" s="53"/>
      <c r="E142" s="33" t="str">
        <f>HYPERLINK("https://www.google.ru/search?q=50251171702102138-3900&amp;newwindow=1&amp;tbm=isch","Еще фото")</f>
        <v>Еще фото</v>
      </c>
      <c r="F142" s="13"/>
      <c r="G142" s="23" t="s">
        <v>220</v>
      </c>
      <c r="H142" s="23" t="s">
        <v>27</v>
      </c>
      <c r="I142" s="23" t="s">
        <v>215</v>
      </c>
      <c r="J142" s="14" t="s">
        <v>28</v>
      </c>
      <c r="K142" s="15" t="s">
        <v>29</v>
      </c>
      <c r="L142" s="50"/>
      <c r="M142" s="14" t="s">
        <v>31</v>
      </c>
      <c r="N142" s="14" t="s">
        <v>158</v>
      </c>
      <c r="O142" s="14"/>
      <c r="P142" s="15" t="s">
        <v>233</v>
      </c>
      <c r="Q142" s="16">
        <v>5299</v>
      </c>
      <c r="R142" s="17">
        <v>77.959999999999994</v>
      </c>
      <c r="S142" s="18">
        <v>1342.9354999999998</v>
      </c>
      <c r="T142" s="19" t="s">
        <v>53</v>
      </c>
      <c r="U142" s="20" t="s">
        <v>150</v>
      </c>
      <c r="V142" s="27" t="s">
        <v>81</v>
      </c>
      <c r="W142" s="21">
        <v>2</v>
      </c>
      <c r="X142" s="22"/>
    </row>
    <row r="143" spans="1:24" s="1" customFormat="1" ht="26" customHeight="1" x14ac:dyDescent="0.3">
      <c r="A143" s="11" t="s">
        <v>23</v>
      </c>
      <c r="B143" s="11" t="s">
        <v>218</v>
      </c>
      <c r="C143" s="12" t="s">
        <v>235</v>
      </c>
      <c r="D143" s="51"/>
      <c r="E143" s="33" t="str">
        <f>HYPERLINK("https://www.google.ru/search?q=50251171702155710-21G0&amp;newwindow=1&amp;tbm=isch","Еще фото")</f>
        <v>Еще фото</v>
      </c>
      <c r="F143" s="13"/>
      <c r="G143" s="11" t="s">
        <v>214</v>
      </c>
      <c r="H143" s="11" t="s">
        <v>27</v>
      </c>
      <c r="I143" s="14" t="s">
        <v>215</v>
      </c>
      <c r="J143" s="14" t="s">
        <v>28</v>
      </c>
      <c r="K143" s="15" t="s">
        <v>29</v>
      </c>
      <c r="L143" s="49" t="s">
        <v>236</v>
      </c>
      <c r="M143" s="14" t="s">
        <v>31</v>
      </c>
      <c r="N143" s="14" t="s">
        <v>237</v>
      </c>
      <c r="O143" s="14"/>
      <c r="P143" s="15" t="s">
        <v>238</v>
      </c>
      <c r="Q143" s="16">
        <v>4399</v>
      </c>
      <c r="R143" s="17">
        <v>75.73</v>
      </c>
      <c r="S143" s="18">
        <v>1227.9354999999998</v>
      </c>
      <c r="T143" s="19" t="s">
        <v>53</v>
      </c>
      <c r="U143" s="20" t="s">
        <v>148</v>
      </c>
      <c r="V143" s="27" t="s">
        <v>149</v>
      </c>
      <c r="W143" s="21">
        <v>1</v>
      </c>
      <c r="X143" s="22"/>
    </row>
    <row r="144" spans="1:24" s="1" customFormat="1" ht="26" customHeight="1" x14ac:dyDescent="0.3">
      <c r="A144" s="23" t="s">
        <v>23</v>
      </c>
      <c r="B144" s="23" t="s">
        <v>218</v>
      </c>
      <c r="C144" s="12" t="s">
        <v>235</v>
      </c>
      <c r="D144" s="52"/>
      <c r="E144" s="33" t="str">
        <f>HYPERLINK("https://www.google.ru/search?q=50251171702155710-21G0&amp;newwindow=1&amp;tbm=isch","Еще фото")</f>
        <v>Еще фото</v>
      </c>
      <c r="F144" s="13"/>
      <c r="G144" s="23" t="s">
        <v>214</v>
      </c>
      <c r="H144" s="23" t="s">
        <v>27</v>
      </c>
      <c r="I144" s="23" t="s">
        <v>215</v>
      </c>
      <c r="J144" s="14" t="s">
        <v>28</v>
      </c>
      <c r="K144" s="15" t="s">
        <v>29</v>
      </c>
      <c r="L144" s="54"/>
      <c r="M144" s="14" t="s">
        <v>31</v>
      </c>
      <c r="N144" s="14" t="s">
        <v>237</v>
      </c>
      <c r="O144" s="14"/>
      <c r="P144" s="15" t="s">
        <v>238</v>
      </c>
      <c r="Q144" s="16">
        <v>4399</v>
      </c>
      <c r="R144" s="17">
        <v>75.73</v>
      </c>
      <c r="S144" s="18">
        <v>1227.9354999999998</v>
      </c>
      <c r="T144" s="19" t="s">
        <v>53</v>
      </c>
      <c r="U144" s="20" t="s">
        <v>150</v>
      </c>
      <c r="V144" s="27" t="s">
        <v>81</v>
      </c>
      <c r="W144" s="21">
        <v>5</v>
      </c>
      <c r="X144" s="22"/>
    </row>
    <row r="145" spans="1:24" s="1" customFormat="1" ht="26" customHeight="1" x14ac:dyDescent="0.3">
      <c r="A145" s="23" t="s">
        <v>23</v>
      </c>
      <c r="B145" s="23" t="s">
        <v>218</v>
      </c>
      <c r="C145" s="12" t="s">
        <v>235</v>
      </c>
      <c r="D145" s="52"/>
      <c r="E145" s="33" t="str">
        <f>HYPERLINK("https://www.google.ru/search?q=50251171702155710-21G0&amp;newwindow=1&amp;tbm=isch","Еще фото")</f>
        <v>Еще фото</v>
      </c>
      <c r="F145" s="13"/>
      <c r="G145" s="23" t="s">
        <v>214</v>
      </c>
      <c r="H145" s="23" t="s">
        <v>27</v>
      </c>
      <c r="I145" s="23" t="s">
        <v>215</v>
      </c>
      <c r="J145" s="14" t="s">
        <v>28</v>
      </c>
      <c r="K145" s="15" t="s">
        <v>29</v>
      </c>
      <c r="L145" s="54"/>
      <c r="M145" s="14" t="s">
        <v>31</v>
      </c>
      <c r="N145" s="14" t="s">
        <v>237</v>
      </c>
      <c r="O145" s="14"/>
      <c r="P145" s="15" t="s">
        <v>238</v>
      </c>
      <c r="Q145" s="16">
        <v>4399</v>
      </c>
      <c r="R145" s="17">
        <v>75.73</v>
      </c>
      <c r="S145" s="18">
        <v>1227.9354999999998</v>
      </c>
      <c r="T145" s="19" t="s">
        <v>53</v>
      </c>
      <c r="U145" s="20" t="s">
        <v>151</v>
      </c>
      <c r="V145" s="27" t="s">
        <v>63</v>
      </c>
      <c r="W145" s="21">
        <v>2</v>
      </c>
      <c r="X145" s="22"/>
    </row>
    <row r="146" spans="1:24" s="1" customFormat="1" ht="26" customHeight="1" x14ac:dyDescent="0.3">
      <c r="A146" s="23" t="s">
        <v>23</v>
      </c>
      <c r="B146" s="23" t="s">
        <v>218</v>
      </c>
      <c r="C146" s="12" t="s">
        <v>235</v>
      </c>
      <c r="D146" s="53"/>
      <c r="E146" s="33" t="str">
        <f>HYPERLINK("https://www.google.ru/search?q=50251171702155710-21G0&amp;newwindow=1&amp;tbm=isch","Еще фото")</f>
        <v>Еще фото</v>
      </c>
      <c r="F146" s="13"/>
      <c r="G146" s="23" t="s">
        <v>214</v>
      </c>
      <c r="H146" s="23" t="s">
        <v>27</v>
      </c>
      <c r="I146" s="23" t="s">
        <v>215</v>
      </c>
      <c r="J146" s="14" t="s">
        <v>28</v>
      </c>
      <c r="K146" s="15" t="s">
        <v>29</v>
      </c>
      <c r="L146" s="50"/>
      <c r="M146" s="14" t="s">
        <v>31</v>
      </c>
      <c r="N146" s="14" t="s">
        <v>237</v>
      </c>
      <c r="O146" s="14"/>
      <c r="P146" s="15" t="s">
        <v>238</v>
      </c>
      <c r="Q146" s="16">
        <v>4399</v>
      </c>
      <c r="R146" s="17">
        <v>75.73</v>
      </c>
      <c r="S146" s="18">
        <v>1227.9354999999998</v>
      </c>
      <c r="T146" s="19" t="s">
        <v>53</v>
      </c>
      <c r="U146" s="20" t="s">
        <v>152</v>
      </c>
      <c r="V146" s="27" t="s">
        <v>153</v>
      </c>
      <c r="W146" s="21">
        <v>1</v>
      </c>
      <c r="X146" s="22"/>
    </row>
    <row r="147" spans="1:24" s="1" customFormat="1" ht="21" customHeight="1" x14ac:dyDescent="0.3">
      <c r="A147" s="11" t="s">
        <v>23</v>
      </c>
      <c r="B147" s="11" t="s">
        <v>239</v>
      </c>
      <c r="C147" s="25" t="s">
        <v>240</v>
      </c>
      <c r="D147" s="51"/>
      <c r="E147" s="33" t="str">
        <f>HYPERLINK("https://www.google.ru/search?q=50251171722158559-4176&amp;newwindow=1&amp;tbm=isch","Еще фото")</f>
        <v>Еще фото</v>
      </c>
      <c r="F147" s="13"/>
      <c r="G147" s="11" t="s">
        <v>241</v>
      </c>
      <c r="H147" s="11" t="s">
        <v>27</v>
      </c>
      <c r="I147" s="14" t="s">
        <v>215</v>
      </c>
      <c r="J147" s="14" t="s">
        <v>28</v>
      </c>
      <c r="K147" s="15" t="s">
        <v>29</v>
      </c>
      <c r="L147" s="49" t="s">
        <v>242</v>
      </c>
      <c r="M147" s="14" t="s">
        <v>31</v>
      </c>
      <c r="N147" s="14" t="s">
        <v>243</v>
      </c>
      <c r="O147" s="14"/>
      <c r="P147" s="15" t="s">
        <v>222</v>
      </c>
      <c r="Q147" s="16">
        <v>6899</v>
      </c>
      <c r="R147" s="17">
        <v>75.680000000000007</v>
      </c>
      <c r="S147" s="18">
        <v>1929.4354999999998</v>
      </c>
      <c r="T147" s="19" t="s">
        <v>53</v>
      </c>
      <c r="U147" s="20" t="s">
        <v>146</v>
      </c>
      <c r="V147" s="27" t="s">
        <v>147</v>
      </c>
      <c r="W147" s="21">
        <v>2</v>
      </c>
      <c r="X147" s="22"/>
    </row>
    <row r="148" spans="1:24" s="1" customFormat="1" ht="21" customHeight="1" x14ac:dyDescent="0.3">
      <c r="A148" s="23" t="s">
        <v>23</v>
      </c>
      <c r="B148" s="23" t="s">
        <v>239</v>
      </c>
      <c r="C148" s="26" t="s">
        <v>240</v>
      </c>
      <c r="D148" s="52"/>
      <c r="E148" s="33" t="str">
        <f>HYPERLINK("https://www.google.ru/search?q=50251171722158559-4176&amp;newwindow=1&amp;tbm=isch","Еще фото")</f>
        <v>Еще фото</v>
      </c>
      <c r="F148" s="13"/>
      <c r="G148" s="23" t="s">
        <v>241</v>
      </c>
      <c r="H148" s="23" t="s">
        <v>27</v>
      </c>
      <c r="I148" s="23" t="s">
        <v>215</v>
      </c>
      <c r="J148" s="14" t="s">
        <v>28</v>
      </c>
      <c r="K148" s="15" t="s">
        <v>29</v>
      </c>
      <c r="L148" s="54"/>
      <c r="M148" s="14" t="s">
        <v>31</v>
      </c>
      <c r="N148" s="14" t="s">
        <v>243</v>
      </c>
      <c r="O148" s="14"/>
      <c r="P148" s="15" t="s">
        <v>222</v>
      </c>
      <c r="Q148" s="16">
        <v>6899</v>
      </c>
      <c r="R148" s="17">
        <v>75.680000000000007</v>
      </c>
      <c r="S148" s="18">
        <v>1929.4354999999998</v>
      </c>
      <c r="T148" s="19" t="s">
        <v>53</v>
      </c>
      <c r="U148" s="20" t="s">
        <v>148</v>
      </c>
      <c r="V148" s="27" t="s">
        <v>149</v>
      </c>
      <c r="W148" s="21">
        <v>1</v>
      </c>
      <c r="X148" s="22"/>
    </row>
    <row r="149" spans="1:24" s="1" customFormat="1" ht="21" customHeight="1" x14ac:dyDescent="0.3">
      <c r="A149" s="23" t="s">
        <v>23</v>
      </c>
      <c r="B149" s="23" t="s">
        <v>239</v>
      </c>
      <c r="C149" s="26" t="s">
        <v>240</v>
      </c>
      <c r="D149" s="52"/>
      <c r="E149" s="33" t="str">
        <f>HYPERLINK("https://www.google.ru/search?q=50251171722158559-4176&amp;newwindow=1&amp;tbm=isch","Еще фото")</f>
        <v>Еще фото</v>
      </c>
      <c r="F149" s="13"/>
      <c r="G149" s="23" t="s">
        <v>241</v>
      </c>
      <c r="H149" s="23" t="s">
        <v>27</v>
      </c>
      <c r="I149" s="23" t="s">
        <v>215</v>
      </c>
      <c r="J149" s="14" t="s">
        <v>28</v>
      </c>
      <c r="K149" s="15" t="s">
        <v>29</v>
      </c>
      <c r="L149" s="54"/>
      <c r="M149" s="14" t="s">
        <v>31</v>
      </c>
      <c r="N149" s="14" t="s">
        <v>243</v>
      </c>
      <c r="O149" s="14"/>
      <c r="P149" s="15" t="s">
        <v>222</v>
      </c>
      <c r="Q149" s="16">
        <v>6899</v>
      </c>
      <c r="R149" s="17">
        <v>75.680000000000007</v>
      </c>
      <c r="S149" s="18">
        <v>1929.4354999999998</v>
      </c>
      <c r="T149" s="19" t="s">
        <v>53</v>
      </c>
      <c r="U149" s="20" t="s">
        <v>150</v>
      </c>
      <c r="V149" s="27" t="s">
        <v>81</v>
      </c>
      <c r="W149" s="21">
        <v>1</v>
      </c>
      <c r="X149" s="22"/>
    </row>
    <row r="150" spans="1:24" s="1" customFormat="1" ht="21" customHeight="1" x14ac:dyDescent="0.3">
      <c r="A150" s="23" t="s">
        <v>23</v>
      </c>
      <c r="B150" s="23" t="s">
        <v>239</v>
      </c>
      <c r="C150" s="26" t="s">
        <v>240</v>
      </c>
      <c r="D150" s="52"/>
      <c r="E150" s="33" t="str">
        <f>HYPERLINK("https://www.google.ru/search?q=50251171722158559-4176&amp;newwindow=1&amp;tbm=isch","Еще фото")</f>
        <v>Еще фото</v>
      </c>
      <c r="F150" s="13"/>
      <c r="G150" s="23" t="s">
        <v>241</v>
      </c>
      <c r="H150" s="23" t="s">
        <v>27</v>
      </c>
      <c r="I150" s="23" t="s">
        <v>215</v>
      </c>
      <c r="J150" s="14" t="s">
        <v>28</v>
      </c>
      <c r="K150" s="15" t="s">
        <v>29</v>
      </c>
      <c r="L150" s="54"/>
      <c r="M150" s="14" t="s">
        <v>31</v>
      </c>
      <c r="N150" s="14" t="s">
        <v>243</v>
      </c>
      <c r="O150" s="14"/>
      <c r="P150" s="15" t="s">
        <v>222</v>
      </c>
      <c r="Q150" s="16">
        <v>6899</v>
      </c>
      <c r="R150" s="17">
        <v>75.680000000000007</v>
      </c>
      <c r="S150" s="18">
        <v>1929.4354999999998</v>
      </c>
      <c r="T150" s="19" t="s">
        <v>53</v>
      </c>
      <c r="U150" s="20" t="s">
        <v>151</v>
      </c>
      <c r="V150" s="27" t="s">
        <v>63</v>
      </c>
      <c r="W150" s="21">
        <v>2</v>
      </c>
      <c r="X150" s="22"/>
    </row>
    <row r="151" spans="1:24" s="1" customFormat="1" ht="32" customHeight="1" x14ac:dyDescent="0.3">
      <c r="A151" s="23" t="s">
        <v>23</v>
      </c>
      <c r="B151" s="23" t="s">
        <v>239</v>
      </c>
      <c r="C151" s="26" t="s">
        <v>240</v>
      </c>
      <c r="D151" s="53"/>
      <c r="E151" s="33" t="str">
        <f>HYPERLINK("https://www.google.ru/search?q=50251171722158559-4176&amp;newwindow=1&amp;tbm=isch","Еще фото")</f>
        <v>Еще фото</v>
      </c>
      <c r="F151" s="13"/>
      <c r="G151" s="23" t="s">
        <v>241</v>
      </c>
      <c r="H151" s="23" t="s">
        <v>27</v>
      </c>
      <c r="I151" s="23" t="s">
        <v>215</v>
      </c>
      <c r="J151" s="14" t="s">
        <v>28</v>
      </c>
      <c r="K151" s="15" t="s">
        <v>29</v>
      </c>
      <c r="L151" s="50"/>
      <c r="M151" s="14" t="s">
        <v>31</v>
      </c>
      <c r="N151" s="14" t="s">
        <v>243</v>
      </c>
      <c r="O151" s="14"/>
      <c r="P151" s="15" t="s">
        <v>222</v>
      </c>
      <c r="Q151" s="16">
        <v>6899</v>
      </c>
      <c r="R151" s="17">
        <v>75.680000000000007</v>
      </c>
      <c r="S151" s="18">
        <v>1929.4354999999998</v>
      </c>
      <c r="T151" s="19" t="s">
        <v>53</v>
      </c>
      <c r="U151" s="20" t="s">
        <v>152</v>
      </c>
      <c r="V151" s="27" t="s">
        <v>153</v>
      </c>
      <c r="W151" s="21">
        <v>1</v>
      </c>
      <c r="X151" s="22"/>
    </row>
    <row r="152" spans="1:24" s="1" customFormat="1" ht="26" customHeight="1" x14ac:dyDescent="0.3">
      <c r="A152" s="11" t="s">
        <v>23</v>
      </c>
      <c r="B152" s="11" t="s">
        <v>212</v>
      </c>
      <c r="C152" s="12" t="s">
        <v>244</v>
      </c>
      <c r="D152" s="51"/>
      <c r="E152" s="33" t="str">
        <f>HYPERLINK("https://www.google.ru/search?q=50251171702158572-80W0&amp;newwindow=1&amp;tbm=isch","Еще фото")</f>
        <v>Еще фото</v>
      </c>
      <c r="F152" s="13"/>
      <c r="G152" s="11" t="s">
        <v>214</v>
      </c>
      <c r="H152" s="11" t="s">
        <v>27</v>
      </c>
      <c r="I152" s="14" t="s">
        <v>215</v>
      </c>
      <c r="J152" s="14" t="s">
        <v>28</v>
      </c>
      <c r="K152" s="15" t="s">
        <v>29</v>
      </c>
      <c r="L152" s="49" t="s">
        <v>245</v>
      </c>
      <c r="M152" s="14" t="s">
        <v>31</v>
      </c>
      <c r="N152" s="14" t="s">
        <v>144</v>
      </c>
      <c r="O152" s="14"/>
      <c r="P152" s="15" t="s">
        <v>246</v>
      </c>
      <c r="Q152" s="16">
        <v>5799</v>
      </c>
      <c r="R152" s="17">
        <v>75.209999999999994</v>
      </c>
      <c r="S152" s="18">
        <v>1653.4354999999998</v>
      </c>
      <c r="T152" s="19" t="s">
        <v>53</v>
      </c>
      <c r="U152" s="20" t="s">
        <v>148</v>
      </c>
      <c r="V152" s="27" t="s">
        <v>149</v>
      </c>
      <c r="W152" s="21">
        <v>2</v>
      </c>
      <c r="X152" s="22"/>
    </row>
    <row r="153" spans="1:24" s="1" customFormat="1" ht="26" customHeight="1" x14ac:dyDescent="0.3">
      <c r="A153" s="23" t="s">
        <v>23</v>
      </c>
      <c r="B153" s="23" t="s">
        <v>212</v>
      </c>
      <c r="C153" s="12" t="s">
        <v>244</v>
      </c>
      <c r="D153" s="52"/>
      <c r="E153" s="33" t="str">
        <f>HYPERLINK("https://www.google.ru/search?q=50251171702158572-80W0&amp;newwindow=1&amp;tbm=isch","Еще фото")</f>
        <v>Еще фото</v>
      </c>
      <c r="F153" s="13"/>
      <c r="G153" s="23" t="s">
        <v>214</v>
      </c>
      <c r="H153" s="23" t="s">
        <v>27</v>
      </c>
      <c r="I153" s="23" t="s">
        <v>215</v>
      </c>
      <c r="J153" s="14" t="s">
        <v>28</v>
      </c>
      <c r="K153" s="15" t="s">
        <v>29</v>
      </c>
      <c r="L153" s="54"/>
      <c r="M153" s="14" t="s">
        <v>31</v>
      </c>
      <c r="N153" s="14" t="s">
        <v>144</v>
      </c>
      <c r="O153" s="14"/>
      <c r="P153" s="15" t="s">
        <v>246</v>
      </c>
      <c r="Q153" s="16">
        <v>5799</v>
      </c>
      <c r="R153" s="17">
        <v>75.209999999999994</v>
      </c>
      <c r="S153" s="18">
        <v>1653.4354999999998</v>
      </c>
      <c r="T153" s="19" t="s">
        <v>53</v>
      </c>
      <c r="U153" s="20" t="s">
        <v>150</v>
      </c>
      <c r="V153" s="27" t="s">
        <v>81</v>
      </c>
      <c r="W153" s="21">
        <v>1</v>
      </c>
      <c r="X153" s="22"/>
    </row>
    <row r="154" spans="1:24" s="1" customFormat="1" ht="26" customHeight="1" x14ac:dyDescent="0.3">
      <c r="A154" s="23" t="s">
        <v>23</v>
      </c>
      <c r="B154" s="23" t="s">
        <v>212</v>
      </c>
      <c r="C154" s="12" t="s">
        <v>244</v>
      </c>
      <c r="D154" s="52"/>
      <c r="E154" s="33" t="str">
        <f>HYPERLINK("https://www.google.ru/search?q=50251171702158572-80W0&amp;newwindow=1&amp;tbm=isch","Еще фото")</f>
        <v>Еще фото</v>
      </c>
      <c r="F154" s="13"/>
      <c r="G154" s="23" t="s">
        <v>214</v>
      </c>
      <c r="H154" s="23" t="s">
        <v>27</v>
      </c>
      <c r="I154" s="23" t="s">
        <v>215</v>
      </c>
      <c r="J154" s="14" t="s">
        <v>28</v>
      </c>
      <c r="K154" s="15" t="s">
        <v>29</v>
      </c>
      <c r="L154" s="54"/>
      <c r="M154" s="14" t="s">
        <v>31</v>
      </c>
      <c r="N154" s="14" t="s">
        <v>144</v>
      </c>
      <c r="O154" s="14"/>
      <c r="P154" s="15" t="s">
        <v>246</v>
      </c>
      <c r="Q154" s="16">
        <v>5799</v>
      </c>
      <c r="R154" s="17">
        <v>75.209999999999994</v>
      </c>
      <c r="S154" s="18">
        <v>1653.4354999999998</v>
      </c>
      <c r="T154" s="19" t="s">
        <v>53</v>
      </c>
      <c r="U154" s="20" t="s">
        <v>151</v>
      </c>
      <c r="V154" s="27" t="s">
        <v>63</v>
      </c>
      <c r="W154" s="21">
        <v>3</v>
      </c>
      <c r="X154" s="22"/>
    </row>
    <row r="155" spans="1:24" s="1" customFormat="1" ht="26" customHeight="1" x14ac:dyDescent="0.3">
      <c r="A155" s="23" t="s">
        <v>23</v>
      </c>
      <c r="B155" s="23" t="s">
        <v>212</v>
      </c>
      <c r="C155" s="12" t="s">
        <v>244</v>
      </c>
      <c r="D155" s="53"/>
      <c r="E155" s="33" t="str">
        <f>HYPERLINK("https://www.google.ru/search?q=50251171702158572-80W0&amp;newwindow=1&amp;tbm=isch","Еще фото")</f>
        <v>Еще фото</v>
      </c>
      <c r="F155" s="13"/>
      <c r="G155" s="23" t="s">
        <v>214</v>
      </c>
      <c r="H155" s="23" t="s">
        <v>27</v>
      </c>
      <c r="I155" s="23" t="s">
        <v>215</v>
      </c>
      <c r="J155" s="14" t="s">
        <v>28</v>
      </c>
      <c r="K155" s="15" t="s">
        <v>29</v>
      </c>
      <c r="L155" s="50"/>
      <c r="M155" s="14" t="s">
        <v>31</v>
      </c>
      <c r="N155" s="14" t="s">
        <v>144</v>
      </c>
      <c r="O155" s="14"/>
      <c r="P155" s="15" t="s">
        <v>246</v>
      </c>
      <c r="Q155" s="16">
        <v>5799</v>
      </c>
      <c r="R155" s="17">
        <v>75.209999999999994</v>
      </c>
      <c r="S155" s="18">
        <v>1653.4354999999998</v>
      </c>
      <c r="T155" s="19" t="s">
        <v>53</v>
      </c>
      <c r="U155" s="20" t="s">
        <v>152</v>
      </c>
      <c r="V155" s="27" t="s">
        <v>153</v>
      </c>
      <c r="W155" s="21">
        <v>2</v>
      </c>
      <c r="X155" s="22"/>
    </row>
    <row r="156" spans="1:24" s="1" customFormat="1" ht="26" customHeight="1" x14ac:dyDescent="0.3">
      <c r="A156" s="11" t="s">
        <v>23</v>
      </c>
      <c r="B156" s="11" t="s">
        <v>218</v>
      </c>
      <c r="C156" s="12" t="s">
        <v>247</v>
      </c>
      <c r="D156" s="51"/>
      <c r="E156" s="33" t="str">
        <f>HYPERLINK("https://www.google.ru/search?q=50251171702170525-39W0&amp;newwindow=1&amp;tbm=isch","Еще фото")</f>
        <v>Еще фото</v>
      </c>
      <c r="F156" s="13"/>
      <c r="G156" s="11" t="s">
        <v>220</v>
      </c>
      <c r="H156" s="11" t="s">
        <v>27</v>
      </c>
      <c r="I156" s="14" t="s">
        <v>215</v>
      </c>
      <c r="J156" s="14" t="s">
        <v>28</v>
      </c>
      <c r="K156" s="15" t="s">
        <v>29</v>
      </c>
      <c r="L156" s="49" t="s">
        <v>248</v>
      </c>
      <c r="M156" s="14" t="s">
        <v>31</v>
      </c>
      <c r="N156" s="14" t="s">
        <v>158</v>
      </c>
      <c r="O156" s="14"/>
      <c r="P156" s="15" t="s">
        <v>249</v>
      </c>
      <c r="Q156" s="16">
        <v>6299</v>
      </c>
      <c r="R156" s="17">
        <v>75.11</v>
      </c>
      <c r="S156" s="18">
        <v>1802.9354999999998</v>
      </c>
      <c r="T156" s="19" t="s">
        <v>53</v>
      </c>
      <c r="U156" s="20" t="s">
        <v>146</v>
      </c>
      <c r="V156" s="27" t="s">
        <v>147</v>
      </c>
      <c r="W156" s="21">
        <v>1</v>
      </c>
      <c r="X156" s="22"/>
    </row>
    <row r="157" spans="1:24" s="1" customFormat="1" ht="26" customHeight="1" x14ac:dyDescent="0.3">
      <c r="A157" s="23" t="s">
        <v>23</v>
      </c>
      <c r="B157" s="23" t="s">
        <v>218</v>
      </c>
      <c r="C157" s="12" t="s">
        <v>247</v>
      </c>
      <c r="D157" s="52"/>
      <c r="E157" s="33" t="str">
        <f>HYPERLINK("https://www.google.ru/search?q=50251171702170525-39W0&amp;newwindow=1&amp;tbm=isch","Еще фото")</f>
        <v>Еще фото</v>
      </c>
      <c r="F157" s="13"/>
      <c r="G157" s="23" t="s">
        <v>220</v>
      </c>
      <c r="H157" s="23" t="s">
        <v>27</v>
      </c>
      <c r="I157" s="23" t="s">
        <v>215</v>
      </c>
      <c r="J157" s="14" t="s">
        <v>28</v>
      </c>
      <c r="K157" s="15" t="s">
        <v>29</v>
      </c>
      <c r="L157" s="54"/>
      <c r="M157" s="14" t="s">
        <v>31</v>
      </c>
      <c r="N157" s="14" t="s">
        <v>158</v>
      </c>
      <c r="O157" s="14"/>
      <c r="P157" s="15" t="s">
        <v>249</v>
      </c>
      <c r="Q157" s="16">
        <v>6299</v>
      </c>
      <c r="R157" s="17">
        <v>75.11</v>
      </c>
      <c r="S157" s="18">
        <v>1802.9354999999998</v>
      </c>
      <c r="T157" s="19" t="s">
        <v>53</v>
      </c>
      <c r="U157" s="20" t="s">
        <v>148</v>
      </c>
      <c r="V157" s="27" t="s">
        <v>149</v>
      </c>
      <c r="W157" s="21">
        <v>4</v>
      </c>
      <c r="X157" s="22"/>
    </row>
    <row r="158" spans="1:24" s="1" customFormat="1" ht="26" customHeight="1" x14ac:dyDescent="0.3">
      <c r="A158" s="23" t="s">
        <v>23</v>
      </c>
      <c r="B158" s="23" t="s">
        <v>218</v>
      </c>
      <c r="C158" s="12" t="s">
        <v>247</v>
      </c>
      <c r="D158" s="52"/>
      <c r="E158" s="33" t="str">
        <f>HYPERLINK("https://www.google.ru/search?q=50251171702170525-39W0&amp;newwindow=1&amp;tbm=isch","Еще фото")</f>
        <v>Еще фото</v>
      </c>
      <c r="F158" s="13"/>
      <c r="G158" s="23" t="s">
        <v>220</v>
      </c>
      <c r="H158" s="23" t="s">
        <v>27</v>
      </c>
      <c r="I158" s="23" t="s">
        <v>215</v>
      </c>
      <c r="J158" s="14" t="s">
        <v>28</v>
      </c>
      <c r="K158" s="15" t="s">
        <v>29</v>
      </c>
      <c r="L158" s="54"/>
      <c r="M158" s="14" t="s">
        <v>31</v>
      </c>
      <c r="N158" s="14" t="s">
        <v>158</v>
      </c>
      <c r="O158" s="14"/>
      <c r="P158" s="15" t="s">
        <v>249</v>
      </c>
      <c r="Q158" s="16">
        <v>6299</v>
      </c>
      <c r="R158" s="17">
        <v>75.11</v>
      </c>
      <c r="S158" s="18">
        <v>1802.9354999999998</v>
      </c>
      <c r="T158" s="19" t="s">
        <v>53</v>
      </c>
      <c r="U158" s="20" t="s">
        <v>150</v>
      </c>
      <c r="V158" s="27" t="s">
        <v>81</v>
      </c>
      <c r="W158" s="21">
        <v>2</v>
      </c>
      <c r="X158" s="22"/>
    </row>
    <row r="159" spans="1:24" s="1" customFormat="1" ht="26" customHeight="1" x14ac:dyDescent="0.3">
      <c r="A159" s="23" t="s">
        <v>23</v>
      </c>
      <c r="B159" s="23" t="s">
        <v>218</v>
      </c>
      <c r="C159" s="12" t="s">
        <v>247</v>
      </c>
      <c r="D159" s="53"/>
      <c r="E159" s="33" t="str">
        <f>HYPERLINK("https://www.google.ru/search?q=50251171702170525-39W0&amp;newwindow=1&amp;tbm=isch","Еще фото")</f>
        <v>Еще фото</v>
      </c>
      <c r="F159" s="13"/>
      <c r="G159" s="23" t="s">
        <v>220</v>
      </c>
      <c r="H159" s="23" t="s">
        <v>27</v>
      </c>
      <c r="I159" s="23" t="s">
        <v>215</v>
      </c>
      <c r="J159" s="14" t="s">
        <v>28</v>
      </c>
      <c r="K159" s="15" t="s">
        <v>29</v>
      </c>
      <c r="L159" s="50"/>
      <c r="M159" s="14" t="s">
        <v>31</v>
      </c>
      <c r="N159" s="14" t="s">
        <v>158</v>
      </c>
      <c r="O159" s="14"/>
      <c r="P159" s="15" t="s">
        <v>249</v>
      </c>
      <c r="Q159" s="16">
        <v>6299</v>
      </c>
      <c r="R159" s="17">
        <v>75.11</v>
      </c>
      <c r="S159" s="18">
        <v>1802.9354999999998</v>
      </c>
      <c r="T159" s="19" t="s">
        <v>53</v>
      </c>
      <c r="U159" s="20" t="s">
        <v>152</v>
      </c>
      <c r="V159" s="27" t="s">
        <v>153</v>
      </c>
      <c r="W159" s="21">
        <v>1</v>
      </c>
      <c r="X159" s="22"/>
    </row>
    <row r="160" spans="1:24" s="1" customFormat="1" ht="52.05" customHeight="1" x14ac:dyDescent="0.3">
      <c r="A160" s="11" t="s">
        <v>23</v>
      </c>
      <c r="B160" s="11" t="s">
        <v>218</v>
      </c>
      <c r="C160" s="12" t="s">
        <v>250</v>
      </c>
      <c r="D160" s="47"/>
      <c r="E160" s="33" t="str">
        <f>HYPERLINK("https://www.google.ru/search?q=50251171702170525-62W0&amp;newwindow=1&amp;tbm=isch","Еще фото")</f>
        <v>Еще фото</v>
      </c>
      <c r="F160" s="13"/>
      <c r="G160" s="11" t="s">
        <v>220</v>
      </c>
      <c r="H160" s="11" t="s">
        <v>27</v>
      </c>
      <c r="I160" s="14" t="s">
        <v>215</v>
      </c>
      <c r="J160" s="14" t="s">
        <v>28</v>
      </c>
      <c r="K160" s="15" t="s">
        <v>29</v>
      </c>
      <c r="L160" s="49" t="s">
        <v>248</v>
      </c>
      <c r="M160" s="14" t="s">
        <v>31</v>
      </c>
      <c r="N160" s="14" t="s">
        <v>207</v>
      </c>
      <c r="O160" s="14"/>
      <c r="P160" s="15" t="s">
        <v>249</v>
      </c>
      <c r="Q160" s="16">
        <v>6299</v>
      </c>
      <c r="R160" s="17">
        <v>75.11</v>
      </c>
      <c r="S160" s="18">
        <v>1802.9354999999998</v>
      </c>
      <c r="T160" s="19" t="s">
        <v>53</v>
      </c>
      <c r="U160" s="20" t="s">
        <v>148</v>
      </c>
      <c r="V160" s="27" t="s">
        <v>149</v>
      </c>
      <c r="W160" s="21">
        <v>2</v>
      </c>
      <c r="X160" s="22"/>
    </row>
    <row r="161" spans="1:24" s="1" customFormat="1" ht="61.05" customHeight="1" x14ac:dyDescent="0.3">
      <c r="A161" s="23" t="s">
        <v>23</v>
      </c>
      <c r="B161" s="23" t="s">
        <v>218</v>
      </c>
      <c r="C161" s="12" t="s">
        <v>250</v>
      </c>
      <c r="D161" s="48"/>
      <c r="E161" s="33" t="str">
        <f>HYPERLINK("https://www.google.ru/search?q=50251171702170525-62W0&amp;newwindow=1&amp;tbm=isch","Еще фото")</f>
        <v>Еще фото</v>
      </c>
      <c r="F161" s="13"/>
      <c r="G161" s="23" t="s">
        <v>220</v>
      </c>
      <c r="H161" s="23" t="s">
        <v>27</v>
      </c>
      <c r="I161" s="23" t="s">
        <v>215</v>
      </c>
      <c r="J161" s="14" t="s">
        <v>28</v>
      </c>
      <c r="K161" s="15" t="s">
        <v>29</v>
      </c>
      <c r="L161" s="50"/>
      <c r="M161" s="14" t="s">
        <v>31</v>
      </c>
      <c r="N161" s="14" t="s">
        <v>207</v>
      </c>
      <c r="O161" s="14"/>
      <c r="P161" s="15" t="s">
        <v>249</v>
      </c>
      <c r="Q161" s="16">
        <v>6299</v>
      </c>
      <c r="R161" s="17">
        <v>75.11</v>
      </c>
      <c r="S161" s="18">
        <v>1802.9354999999998</v>
      </c>
      <c r="T161" s="19" t="s">
        <v>53</v>
      </c>
      <c r="U161" s="20" t="s">
        <v>151</v>
      </c>
      <c r="V161" s="27" t="s">
        <v>63</v>
      </c>
      <c r="W161" s="21">
        <v>2</v>
      </c>
      <c r="X161" s="22"/>
    </row>
    <row r="162" spans="1:24" s="1" customFormat="1" ht="52.05" customHeight="1" x14ac:dyDescent="0.3">
      <c r="A162" s="11" t="s">
        <v>23</v>
      </c>
      <c r="B162" s="11" t="s">
        <v>218</v>
      </c>
      <c r="C162" s="12" t="s">
        <v>251</v>
      </c>
      <c r="D162" s="47"/>
      <c r="E162" s="33" t="str">
        <f>HYPERLINK("https://www.google.ru/search?q=50251171702170514-5832&amp;newwindow=1&amp;tbm=isch","Еще фото")</f>
        <v>Еще фото</v>
      </c>
      <c r="F162" s="13"/>
      <c r="G162" s="11" t="s">
        <v>220</v>
      </c>
      <c r="H162" s="11" t="s">
        <v>27</v>
      </c>
      <c r="I162" s="14" t="s">
        <v>215</v>
      </c>
      <c r="J162" s="14" t="s">
        <v>28</v>
      </c>
      <c r="K162" s="15" t="s">
        <v>29</v>
      </c>
      <c r="L162" s="49" t="s">
        <v>252</v>
      </c>
      <c r="M162" s="14" t="s">
        <v>31</v>
      </c>
      <c r="N162" s="14" t="s">
        <v>32</v>
      </c>
      <c r="O162" s="14"/>
      <c r="P162" s="15" t="s">
        <v>222</v>
      </c>
      <c r="Q162" s="16">
        <v>6899</v>
      </c>
      <c r="R162" s="17">
        <v>72.06</v>
      </c>
      <c r="S162" s="18">
        <v>2216.9354999999996</v>
      </c>
      <c r="T162" s="19" t="s">
        <v>53</v>
      </c>
      <c r="U162" s="20" t="s">
        <v>146</v>
      </c>
      <c r="V162" s="27" t="s">
        <v>147</v>
      </c>
      <c r="W162" s="21">
        <v>2</v>
      </c>
      <c r="X162" s="22"/>
    </row>
    <row r="163" spans="1:24" s="1" customFormat="1" ht="61.05" customHeight="1" x14ac:dyDescent="0.3">
      <c r="A163" s="23" t="s">
        <v>23</v>
      </c>
      <c r="B163" s="23" t="s">
        <v>218</v>
      </c>
      <c r="C163" s="12" t="s">
        <v>251</v>
      </c>
      <c r="D163" s="48"/>
      <c r="E163" s="33" t="str">
        <f>HYPERLINK("https://www.google.ru/search?q=50251171702170514-5832&amp;newwindow=1&amp;tbm=isch","Еще фото")</f>
        <v>Еще фото</v>
      </c>
      <c r="F163" s="13"/>
      <c r="G163" s="23" t="s">
        <v>220</v>
      </c>
      <c r="H163" s="23" t="s">
        <v>27</v>
      </c>
      <c r="I163" s="23" t="s">
        <v>215</v>
      </c>
      <c r="J163" s="14" t="s">
        <v>28</v>
      </c>
      <c r="K163" s="15" t="s">
        <v>29</v>
      </c>
      <c r="L163" s="50"/>
      <c r="M163" s="14" t="s">
        <v>31</v>
      </c>
      <c r="N163" s="14" t="s">
        <v>32</v>
      </c>
      <c r="O163" s="14"/>
      <c r="P163" s="15" t="s">
        <v>222</v>
      </c>
      <c r="Q163" s="16">
        <v>6899</v>
      </c>
      <c r="R163" s="17">
        <v>72.06</v>
      </c>
      <c r="S163" s="18">
        <v>2216.9354999999996</v>
      </c>
      <c r="T163" s="19" t="s">
        <v>53</v>
      </c>
      <c r="U163" s="20" t="s">
        <v>148</v>
      </c>
      <c r="V163" s="27" t="s">
        <v>149</v>
      </c>
      <c r="W163" s="21">
        <v>3</v>
      </c>
      <c r="X163" s="22"/>
    </row>
    <row r="164" spans="1:24" s="1" customFormat="1" ht="52.05" customHeight="1" x14ac:dyDescent="0.3">
      <c r="A164" s="11" t="s">
        <v>23</v>
      </c>
      <c r="B164" s="11" t="s">
        <v>218</v>
      </c>
      <c r="C164" s="12" t="s">
        <v>253</v>
      </c>
      <c r="D164" s="47"/>
      <c r="E164" s="33" t="str">
        <f>HYPERLINK("https://www.google.ru/search?q=50351171702170367-6245&amp;newwindow=1&amp;tbm=isch","Еще фото")</f>
        <v>Еще фото</v>
      </c>
      <c r="F164" s="13"/>
      <c r="G164" s="11" t="s">
        <v>220</v>
      </c>
      <c r="H164" s="11" t="s">
        <v>27</v>
      </c>
      <c r="I164" s="14" t="s">
        <v>215</v>
      </c>
      <c r="J164" s="14" t="s">
        <v>28</v>
      </c>
      <c r="K164" s="15" t="s">
        <v>50</v>
      </c>
      <c r="L164" s="49" t="s">
        <v>254</v>
      </c>
      <c r="M164" s="14" t="s">
        <v>31</v>
      </c>
      <c r="N164" s="14" t="s">
        <v>32</v>
      </c>
      <c r="O164" s="14"/>
      <c r="P164" s="15" t="s">
        <v>186</v>
      </c>
      <c r="Q164" s="16">
        <v>7899</v>
      </c>
      <c r="R164" s="17">
        <v>71.8</v>
      </c>
      <c r="S164" s="18">
        <v>2561.9354999999996</v>
      </c>
      <c r="T164" s="19" t="s">
        <v>53</v>
      </c>
      <c r="U164" s="20" t="s">
        <v>150</v>
      </c>
      <c r="V164" s="21">
        <v>48</v>
      </c>
      <c r="W164" s="21">
        <v>4</v>
      </c>
      <c r="X164" s="22"/>
    </row>
    <row r="165" spans="1:24" s="1" customFormat="1" ht="61.05" customHeight="1" x14ac:dyDescent="0.3">
      <c r="A165" s="23" t="s">
        <v>23</v>
      </c>
      <c r="B165" s="23" t="s">
        <v>218</v>
      </c>
      <c r="C165" s="12" t="s">
        <v>253</v>
      </c>
      <c r="D165" s="48"/>
      <c r="E165" s="33" t="str">
        <f>HYPERLINK("https://www.google.ru/search?q=50351171702170367-6245&amp;newwindow=1&amp;tbm=isch","Еще фото")</f>
        <v>Еще фото</v>
      </c>
      <c r="F165" s="13"/>
      <c r="G165" s="23" t="s">
        <v>220</v>
      </c>
      <c r="H165" s="23" t="s">
        <v>27</v>
      </c>
      <c r="I165" s="23" t="s">
        <v>215</v>
      </c>
      <c r="J165" s="14" t="s">
        <v>28</v>
      </c>
      <c r="K165" s="15" t="s">
        <v>50</v>
      </c>
      <c r="L165" s="50"/>
      <c r="M165" s="14" t="s">
        <v>31</v>
      </c>
      <c r="N165" s="14" t="s">
        <v>32</v>
      </c>
      <c r="O165" s="14"/>
      <c r="P165" s="15" t="s">
        <v>186</v>
      </c>
      <c r="Q165" s="16">
        <v>7899</v>
      </c>
      <c r="R165" s="17">
        <v>71.8</v>
      </c>
      <c r="S165" s="18">
        <v>2561.9354999999996</v>
      </c>
      <c r="T165" s="19" t="s">
        <v>53</v>
      </c>
      <c r="U165" s="20" t="s">
        <v>152</v>
      </c>
      <c r="V165" s="21">
        <v>52</v>
      </c>
      <c r="W165" s="21">
        <v>1</v>
      </c>
      <c r="X165" s="22"/>
    </row>
    <row r="166" spans="1:24" s="1" customFormat="1" ht="35" customHeight="1" x14ac:dyDescent="0.3">
      <c r="A166" s="11" t="s">
        <v>23</v>
      </c>
      <c r="B166" s="11" t="s">
        <v>218</v>
      </c>
      <c r="C166" s="12" t="s">
        <v>255</v>
      </c>
      <c r="D166" s="51"/>
      <c r="E166" s="33" t="str">
        <f>HYPERLINK("https://www.google.ru/search?q=50351171702170367-8148&amp;newwindow=1&amp;tbm=isch","Еще фото")</f>
        <v>Еще фото</v>
      </c>
      <c r="F166" s="13"/>
      <c r="G166" s="11" t="s">
        <v>220</v>
      </c>
      <c r="H166" s="11" t="s">
        <v>27</v>
      </c>
      <c r="I166" s="14" t="s">
        <v>215</v>
      </c>
      <c r="J166" s="14" t="s">
        <v>28</v>
      </c>
      <c r="K166" s="15" t="s">
        <v>50</v>
      </c>
      <c r="L166" s="49" t="s">
        <v>254</v>
      </c>
      <c r="M166" s="14" t="s">
        <v>31</v>
      </c>
      <c r="N166" s="14" t="s">
        <v>144</v>
      </c>
      <c r="O166" s="14"/>
      <c r="P166" s="15" t="s">
        <v>186</v>
      </c>
      <c r="Q166" s="16">
        <v>7899</v>
      </c>
      <c r="R166" s="17">
        <v>71.8</v>
      </c>
      <c r="S166" s="18">
        <v>2561.9354999999996</v>
      </c>
      <c r="T166" s="19" t="s">
        <v>53</v>
      </c>
      <c r="U166" s="20" t="s">
        <v>150</v>
      </c>
      <c r="V166" s="21">
        <v>48</v>
      </c>
      <c r="W166" s="21">
        <v>5</v>
      </c>
      <c r="X166" s="22"/>
    </row>
    <row r="167" spans="1:24" s="1" customFormat="1" ht="35" customHeight="1" x14ac:dyDescent="0.3">
      <c r="A167" s="23" t="s">
        <v>23</v>
      </c>
      <c r="B167" s="23" t="s">
        <v>218</v>
      </c>
      <c r="C167" s="12" t="s">
        <v>255</v>
      </c>
      <c r="D167" s="52"/>
      <c r="E167" s="33" t="str">
        <f>HYPERLINK("https://www.google.ru/search?q=50351171702170367-8148&amp;newwindow=1&amp;tbm=isch","Еще фото")</f>
        <v>Еще фото</v>
      </c>
      <c r="F167" s="13"/>
      <c r="G167" s="23" t="s">
        <v>220</v>
      </c>
      <c r="H167" s="23" t="s">
        <v>27</v>
      </c>
      <c r="I167" s="23" t="s">
        <v>215</v>
      </c>
      <c r="J167" s="14" t="s">
        <v>28</v>
      </c>
      <c r="K167" s="15" t="s">
        <v>50</v>
      </c>
      <c r="L167" s="54"/>
      <c r="M167" s="14" t="s">
        <v>31</v>
      </c>
      <c r="N167" s="14" t="s">
        <v>144</v>
      </c>
      <c r="O167" s="14"/>
      <c r="P167" s="15" t="s">
        <v>186</v>
      </c>
      <c r="Q167" s="16">
        <v>7899</v>
      </c>
      <c r="R167" s="17">
        <v>71.8</v>
      </c>
      <c r="S167" s="18">
        <v>2561.9354999999996</v>
      </c>
      <c r="T167" s="19" t="s">
        <v>53</v>
      </c>
      <c r="U167" s="20" t="s">
        <v>151</v>
      </c>
      <c r="V167" s="21">
        <v>50</v>
      </c>
      <c r="W167" s="21">
        <v>4</v>
      </c>
      <c r="X167" s="22"/>
    </row>
    <row r="168" spans="1:24" s="1" customFormat="1" ht="37.049999999999997" customHeight="1" x14ac:dyDescent="0.3">
      <c r="A168" s="23" t="s">
        <v>23</v>
      </c>
      <c r="B168" s="23" t="s">
        <v>218</v>
      </c>
      <c r="C168" s="12" t="s">
        <v>255</v>
      </c>
      <c r="D168" s="53"/>
      <c r="E168" s="33" t="str">
        <f>HYPERLINK("https://www.google.ru/search?q=50351171702170367-8148&amp;newwindow=1&amp;tbm=isch","Еще фото")</f>
        <v>Еще фото</v>
      </c>
      <c r="F168" s="13"/>
      <c r="G168" s="23" t="s">
        <v>220</v>
      </c>
      <c r="H168" s="23" t="s">
        <v>27</v>
      </c>
      <c r="I168" s="23" t="s">
        <v>215</v>
      </c>
      <c r="J168" s="14" t="s">
        <v>28</v>
      </c>
      <c r="K168" s="15" t="s">
        <v>50</v>
      </c>
      <c r="L168" s="50"/>
      <c r="M168" s="14" t="s">
        <v>31</v>
      </c>
      <c r="N168" s="14" t="s">
        <v>144</v>
      </c>
      <c r="O168" s="14"/>
      <c r="P168" s="15" t="s">
        <v>186</v>
      </c>
      <c r="Q168" s="16">
        <v>7899</v>
      </c>
      <c r="R168" s="17">
        <v>71.8</v>
      </c>
      <c r="S168" s="18">
        <v>2561.9354999999996</v>
      </c>
      <c r="T168" s="19" t="s">
        <v>53</v>
      </c>
      <c r="U168" s="20" t="s">
        <v>152</v>
      </c>
      <c r="V168" s="21">
        <v>52</v>
      </c>
      <c r="W168" s="21">
        <v>2</v>
      </c>
      <c r="X168" s="22"/>
    </row>
    <row r="169" spans="1:24" s="1" customFormat="1" ht="108" customHeight="1" x14ac:dyDescent="0.3">
      <c r="A169" s="11" t="s">
        <v>23</v>
      </c>
      <c r="B169" s="11" t="s">
        <v>154</v>
      </c>
      <c r="C169" s="12" t="s">
        <v>256</v>
      </c>
      <c r="D169" s="24"/>
      <c r="E169" s="33" t="str">
        <f>HYPERLINK("https://www.google.ru/search?q=50251171702124669-6985&amp;newwindow=1&amp;tbm=isch","Еще фото")</f>
        <v>Еще фото</v>
      </c>
      <c r="F169" s="13"/>
      <c r="G169" s="11" t="s">
        <v>156</v>
      </c>
      <c r="H169" s="11" t="s">
        <v>27</v>
      </c>
      <c r="I169" s="14" t="s">
        <v>215</v>
      </c>
      <c r="J169" s="14" t="s">
        <v>28</v>
      </c>
      <c r="K169" s="15" t="s">
        <v>29</v>
      </c>
      <c r="L169" s="14" t="s">
        <v>257</v>
      </c>
      <c r="M169" s="14" t="s">
        <v>31</v>
      </c>
      <c r="N169" s="14" t="s">
        <v>32</v>
      </c>
      <c r="O169" s="14"/>
      <c r="P169" s="15" t="s">
        <v>258</v>
      </c>
      <c r="Q169" s="16">
        <v>5299</v>
      </c>
      <c r="R169" s="17">
        <v>71.73</v>
      </c>
      <c r="S169" s="18">
        <v>1722.4354999999998</v>
      </c>
      <c r="T169" s="19" t="s">
        <v>53</v>
      </c>
      <c r="U169" s="20" t="s">
        <v>146</v>
      </c>
      <c r="V169" s="27" t="s">
        <v>147</v>
      </c>
      <c r="W169" s="21">
        <v>2</v>
      </c>
      <c r="X169" s="22"/>
    </row>
    <row r="170" spans="1:24" s="1" customFormat="1" ht="108" customHeight="1" x14ac:dyDescent="0.3">
      <c r="A170" s="11" t="s">
        <v>23</v>
      </c>
      <c r="B170" s="11" t="s">
        <v>218</v>
      </c>
      <c r="C170" s="12" t="s">
        <v>259</v>
      </c>
      <c r="D170" s="24"/>
      <c r="E170" s="33" t="str">
        <f>HYPERLINK("https://www.google.ru/search?q=50251171702172608-3900&amp;newwindow=1&amp;tbm=isch","Еще фото")</f>
        <v>Еще фото</v>
      </c>
      <c r="F170" s="13"/>
      <c r="G170" s="11" t="s">
        <v>220</v>
      </c>
      <c r="H170" s="11" t="s">
        <v>27</v>
      </c>
      <c r="I170" s="14" t="s">
        <v>215</v>
      </c>
      <c r="J170" s="14" t="s">
        <v>28</v>
      </c>
      <c r="K170" s="15" t="s">
        <v>29</v>
      </c>
      <c r="L170" s="14" t="s">
        <v>260</v>
      </c>
      <c r="M170" s="14" t="s">
        <v>31</v>
      </c>
      <c r="N170" s="14" t="s">
        <v>261</v>
      </c>
      <c r="O170" s="14"/>
      <c r="P170" s="15" t="s">
        <v>262</v>
      </c>
      <c r="Q170" s="16">
        <v>6299</v>
      </c>
      <c r="R170" s="17">
        <v>69.709999999999994</v>
      </c>
      <c r="S170" s="18">
        <v>2193.9354999999996</v>
      </c>
      <c r="T170" s="19" t="s">
        <v>53</v>
      </c>
      <c r="U170" s="20" t="s">
        <v>148</v>
      </c>
      <c r="V170" s="27" t="s">
        <v>149</v>
      </c>
      <c r="W170" s="21">
        <v>1</v>
      </c>
      <c r="X170" s="22"/>
    </row>
    <row r="171" spans="1:24" s="1" customFormat="1" ht="108" customHeight="1" x14ac:dyDescent="0.3">
      <c r="A171" s="11" t="s">
        <v>23</v>
      </c>
      <c r="B171" s="11" t="s">
        <v>212</v>
      </c>
      <c r="C171" s="12" t="s">
        <v>263</v>
      </c>
      <c r="D171" s="24"/>
      <c r="E171" s="33" t="str">
        <f>HYPERLINK("https://www.google.ru/search?q=50351171702158929-82W0&amp;newwindow=1&amp;tbm=isch","Еще фото")</f>
        <v>Еще фото</v>
      </c>
      <c r="F171" s="13"/>
      <c r="G171" s="11" t="s">
        <v>214</v>
      </c>
      <c r="H171" s="11" t="s">
        <v>27</v>
      </c>
      <c r="I171" s="14" t="s">
        <v>215</v>
      </c>
      <c r="J171" s="14" t="s">
        <v>28</v>
      </c>
      <c r="K171" s="15" t="s">
        <v>50</v>
      </c>
      <c r="L171" s="14" t="s">
        <v>264</v>
      </c>
      <c r="M171" s="14" t="s">
        <v>31</v>
      </c>
      <c r="N171" s="14" t="s">
        <v>144</v>
      </c>
      <c r="O171" s="14"/>
      <c r="P171" s="15" t="s">
        <v>265</v>
      </c>
      <c r="Q171" s="16">
        <v>6899</v>
      </c>
      <c r="R171" s="17">
        <v>62.64</v>
      </c>
      <c r="S171" s="18">
        <v>2964.4354999999996</v>
      </c>
      <c r="T171" s="19" t="s">
        <v>53</v>
      </c>
      <c r="U171" s="20" t="s">
        <v>146</v>
      </c>
      <c r="V171" s="21">
        <v>44</v>
      </c>
      <c r="W171" s="21">
        <v>1</v>
      </c>
      <c r="X171" s="22"/>
    </row>
    <row r="172" spans="1:24" s="1" customFormat="1" ht="108" customHeight="1" x14ac:dyDescent="0.3">
      <c r="A172" s="11" t="s">
        <v>23</v>
      </c>
      <c r="B172" s="11" t="s">
        <v>212</v>
      </c>
      <c r="C172" s="12" t="s">
        <v>266</v>
      </c>
      <c r="D172" s="24"/>
      <c r="E172" s="33" t="str">
        <f>HYPERLINK("https://www.google.ru/search?q=50351171702158081-7967&amp;newwindow=1&amp;tbm=isch","Еще фото")</f>
        <v>Еще фото</v>
      </c>
      <c r="F172" s="13"/>
      <c r="G172" s="11" t="s">
        <v>214</v>
      </c>
      <c r="H172" s="11" t="s">
        <v>27</v>
      </c>
      <c r="I172" s="14" t="s">
        <v>215</v>
      </c>
      <c r="J172" s="14" t="s">
        <v>28</v>
      </c>
      <c r="K172" s="15" t="s">
        <v>50</v>
      </c>
      <c r="L172" s="14" t="s">
        <v>267</v>
      </c>
      <c r="M172" s="14" t="s">
        <v>31</v>
      </c>
      <c r="N172" s="14" t="s">
        <v>207</v>
      </c>
      <c r="O172" s="14"/>
      <c r="P172" s="15" t="s">
        <v>268</v>
      </c>
      <c r="Q172" s="16">
        <v>5799</v>
      </c>
      <c r="R172" s="17">
        <v>59.51</v>
      </c>
      <c r="S172" s="18">
        <v>2699.9354999999996</v>
      </c>
      <c r="T172" s="19" t="s">
        <v>53</v>
      </c>
      <c r="U172" s="20" t="s">
        <v>146</v>
      </c>
      <c r="V172" s="21">
        <v>44</v>
      </c>
      <c r="W172" s="21">
        <v>1</v>
      </c>
      <c r="X172" s="22"/>
    </row>
    <row r="173" spans="1:24" s="1" customFormat="1" ht="108" customHeight="1" x14ac:dyDescent="0.3">
      <c r="A173" s="11" t="s">
        <v>23</v>
      </c>
      <c r="B173" s="11" t="s">
        <v>212</v>
      </c>
      <c r="C173" s="12" t="s">
        <v>269</v>
      </c>
      <c r="D173" s="24"/>
      <c r="E173" s="33" t="str">
        <f>HYPERLINK("https://www.google.ru/search?q=50351171702158081-9999&amp;newwindow=1&amp;tbm=isch","Еще фото")</f>
        <v>Еще фото</v>
      </c>
      <c r="F173" s="13"/>
      <c r="G173" s="11" t="s">
        <v>214</v>
      </c>
      <c r="H173" s="11" t="s">
        <v>27</v>
      </c>
      <c r="I173" s="14" t="s">
        <v>215</v>
      </c>
      <c r="J173" s="14" t="s">
        <v>28</v>
      </c>
      <c r="K173" s="15" t="s">
        <v>50</v>
      </c>
      <c r="L173" s="14" t="s">
        <v>267</v>
      </c>
      <c r="M173" s="14" t="s">
        <v>31</v>
      </c>
      <c r="N173" s="14" t="s">
        <v>44</v>
      </c>
      <c r="O173" s="14"/>
      <c r="P173" s="15" t="s">
        <v>268</v>
      </c>
      <c r="Q173" s="16">
        <v>5799</v>
      </c>
      <c r="R173" s="17">
        <v>56.58</v>
      </c>
      <c r="S173" s="18">
        <v>2895.4354999999996</v>
      </c>
      <c r="T173" s="19" t="s">
        <v>53</v>
      </c>
      <c r="U173" s="20" t="s">
        <v>148</v>
      </c>
      <c r="V173" s="21">
        <v>46</v>
      </c>
      <c r="W173" s="21">
        <v>1</v>
      </c>
      <c r="X173" s="22"/>
    </row>
    <row r="174" spans="1:24" s="1" customFormat="1" ht="108" customHeight="1" x14ac:dyDescent="0.3">
      <c r="A174" s="11" t="s">
        <v>23</v>
      </c>
      <c r="B174" s="11" t="s">
        <v>212</v>
      </c>
      <c r="C174" s="12" t="s">
        <v>270</v>
      </c>
      <c r="D174" s="24"/>
      <c r="E174" s="33" t="str">
        <f>HYPERLINK("https://www.google.ru/search?q=50351171702158054-90W0&amp;newwindow=1&amp;tbm=isch","Еще фото")</f>
        <v>Еще фото</v>
      </c>
      <c r="F174" s="13"/>
      <c r="G174" s="11" t="s">
        <v>214</v>
      </c>
      <c r="H174" s="11" t="s">
        <v>27</v>
      </c>
      <c r="I174" s="14" t="s">
        <v>215</v>
      </c>
      <c r="J174" s="14" t="s">
        <v>28</v>
      </c>
      <c r="K174" s="15" t="s">
        <v>50</v>
      </c>
      <c r="L174" s="14" t="s">
        <v>271</v>
      </c>
      <c r="M174" s="14" t="s">
        <v>31</v>
      </c>
      <c r="N174" s="14" t="s">
        <v>185</v>
      </c>
      <c r="O174" s="14"/>
      <c r="P174" s="15" t="s">
        <v>272</v>
      </c>
      <c r="Q174" s="16">
        <v>5799</v>
      </c>
      <c r="R174" s="17">
        <v>53.48</v>
      </c>
      <c r="S174" s="18">
        <v>3102.4354999999996</v>
      </c>
      <c r="T174" s="19" t="s">
        <v>53</v>
      </c>
      <c r="U174" s="20" t="s">
        <v>146</v>
      </c>
      <c r="V174" s="21">
        <v>44</v>
      </c>
      <c r="W174" s="21">
        <v>1</v>
      </c>
      <c r="X174" s="22"/>
    </row>
    <row r="175" spans="1:24" s="1" customFormat="1" ht="35" customHeight="1" x14ac:dyDescent="0.3">
      <c r="A175" s="11" t="s">
        <v>23</v>
      </c>
      <c r="B175" s="11" t="s">
        <v>212</v>
      </c>
      <c r="C175" s="12" t="s">
        <v>273</v>
      </c>
      <c r="D175" s="51"/>
      <c r="E175" s="33" t="str">
        <f>HYPERLINK("https://www.google.ru/search?q=10211141402163258-81W9&amp;newwindow=1&amp;tbm=isch","Еще фото")</f>
        <v>Еще фото</v>
      </c>
      <c r="F175" s="13"/>
      <c r="G175" s="11" t="s">
        <v>214</v>
      </c>
      <c r="H175" s="11" t="s">
        <v>27</v>
      </c>
      <c r="I175" s="14" t="s">
        <v>215</v>
      </c>
      <c r="J175" s="14" t="s">
        <v>28</v>
      </c>
      <c r="K175" s="15" t="s">
        <v>29</v>
      </c>
      <c r="L175" s="49" t="s">
        <v>274</v>
      </c>
      <c r="M175" s="14" t="s">
        <v>31</v>
      </c>
      <c r="N175" s="14" t="s">
        <v>144</v>
      </c>
      <c r="O175" s="14"/>
      <c r="P175" s="15" t="s">
        <v>275</v>
      </c>
      <c r="Q175" s="16">
        <v>6899</v>
      </c>
      <c r="R175" s="17">
        <v>49.74</v>
      </c>
      <c r="S175" s="18">
        <v>3987.9354999999996</v>
      </c>
      <c r="T175" s="19" t="s">
        <v>34</v>
      </c>
      <c r="U175" s="20" t="s">
        <v>35</v>
      </c>
      <c r="V175" s="21">
        <v>42</v>
      </c>
      <c r="W175" s="21">
        <v>2</v>
      </c>
      <c r="X175" s="22"/>
    </row>
    <row r="176" spans="1:24" s="1" customFormat="1" ht="35" customHeight="1" x14ac:dyDescent="0.3">
      <c r="A176" s="23" t="s">
        <v>23</v>
      </c>
      <c r="B176" s="23" t="s">
        <v>212</v>
      </c>
      <c r="C176" s="12" t="s">
        <v>273</v>
      </c>
      <c r="D176" s="52"/>
      <c r="E176" s="33" t="str">
        <f>HYPERLINK("https://www.google.ru/search?q=10211141402163258-81W9&amp;newwindow=1&amp;tbm=isch","Еще фото")</f>
        <v>Еще фото</v>
      </c>
      <c r="F176" s="13"/>
      <c r="G176" s="23" t="s">
        <v>214</v>
      </c>
      <c r="H176" s="23" t="s">
        <v>27</v>
      </c>
      <c r="I176" s="23" t="s">
        <v>215</v>
      </c>
      <c r="J176" s="14" t="s">
        <v>28</v>
      </c>
      <c r="K176" s="15" t="s">
        <v>29</v>
      </c>
      <c r="L176" s="54"/>
      <c r="M176" s="14" t="s">
        <v>31</v>
      </c>
      <c r="N176" s="14" t="s">
        <v>144</v>
      </c>
      <c r="O176" s="14"/>
      <c r="P176" s="15" t="s">
        <v>275</v>
      </c>
      <c r="Q176" s="16">
        <v>6899</v>
      </c>
      <c r="R176" s="17">
        <v>49.74</v>
      </c>
      <c r="S176" s="18">
        <v>3987.9354999999996</v>
      </c>
      <c r="T176" s="19" t="s">
        <v>34</v>
      </c>
      <c r="U176" s="20" t="s">
        <v>227</v>
      </c>
      <c r="V176" s="21">
        <v>48</v>
      </c>
      <c r="W176" s="21">
        <v>1</v>
      </c>
      <c r="X176" s="22"/>
    </row>
    <row r="177" spans="1:24" s="1" customFormat="1" ht="37.049999999999997" customHeight="1" x14ac:dyDescent="0.3">
      <c r="A177" s="23" t="s">
        <v>23</v>
      </c>
      <c r="B177" s="23" t="s">
        <v>212</v>
      </c>
      <c r="C177" s="12" t="s">
        <v>273</v>
      </c>
      <c r="D177" s="53"/>
      <c r="E177" s="33" t="str">
        <f>HYPERLINK("https://www.google.ru/search?q=10211141402163258-81W9&amp;newwindow=1&amp;tbm=isch","Еще фото")</f>
        <v>Еще фото</v>
      </c>
      <c r="F177" s="13"/>
      <c r="G177" s="23" t="s">
        <v>214</v>
      </c>
      <c r="H177" s="23" t="s">
        <v>27</v>
      </c>
      <c r="I177" s="23" t="s">
        <v>215</v>
      </c>
      <c r="J177" s="14" t="s">
        <v>28</v>
      </c>
      <c r="K177" s="15" t="s">
        <v>29</v>
      </c>
      <c r="L177" s="50"/>
      <c r="M177" s="14" t="s">
        <v>31</v>
      </c>
      <c r="N177" s="14" t="s">
        <v>144</v>
      </c>
      <c r="O177" s="14"/>
      <c r="P177" s="15" t="s">
        <v>275</v>
      </c>
      <c r="Q177" s="16">
        <v>6899</v>
      </c>
      <c r="R177" s="17">
        <v>49.74</v>
      </c>
      <c r="S177" s="18">
        <v>3987.9354999999996</v>
      </c>
      <c r="T177" s="19" t="s">
        <v>34</v>
      </c>
      <c r="U177" s="20" t="s">
        <v>276</v>
      </c>
      <c r="V177" s="21">
        <v>56</v>
      </c>
      <c r="W177" s="21">
        <v>1</v>
      </c>
      <c r="X177" s="22"/>
    </row>
    <row r="178" spans="1:24" s="1" customFormat="1" ht="108" customHeight="1" x14ac:dyDescent="0.3">
      <c r="A178" s="11" t="s">
        <v>23</v>
      </c>
      <c r="B178" s="11" t="s">
        <v>277</v>
      </c>
      <c r="C178" s="12" t="s">
        <v>278</v>
      </c>
      <c r="D178" s="24"/>
      <c r="E178" s="33" t="str">
        <f>HYPERLINK("https://www.google.ru/search?q=10211121302159059-7326&amp;newwindow=1&amp;tbm=isch","Еще фото")</f>
        <v>Еще фото</v>
      </c>
      <c r="F178" s="13"/>
      <c r="G178" s="11" t="s">
        <v>279</v>
      </c>
      <c r="H178" s="11" t="s">
        <v>27</v>
      </c>
      <c r="I178" s="14" t="s">
        <v>215</v>
      </c>
      <c r="J178" s="14" t="s">
        <v>28</v>
      </c>
      <c r="K178" s="15" t="s">
        <v>29</v>
      </c>
      <c r="L178" s="14" t="s">
        <v>280</v>
      </c>
      <c r="M178" s="14" t="s">
        <v>31</v>
      </c>
      <c r="N178" s="14" t="s">
        <v>207</v>
      </c>
      <c r="O178" s="14"/>
      <c r="P178" s="15" t="s">
        <v>186</v>
      </c>
      <c r="Q178" s="16">
        <v>3199</v>
      </c>
      <c r="R178" s="17">
        <v>46</v>
      </c>
      <c r="S178" s="18">
        <v>1986.579</v>
      </c>
      <c r="T178" s="19" t="s">
        <v>34</v>
      </c>
      <c r="U178" s="20" t="s">
        <v>35</v>
      </c>
      <c r="V178" s="21">
        <v>42</v>
      </c>
      <c r="W178" s="21">
        <v>1</v>
      </c>
      <c r="X178" s="22"/>
    </row>
    <row r="179" spans="1:24" s="1" customFormat="1" ht="108" customHeight="1" x14ac:dyDescent="0.3">
      <c r="A179" s="11" t="s">
        <v>23</v>
      </c>
      <c r="B179" s="11" t="s">
        <v>277</v>
      </c>
      <c r="C179" s="12" t="s">
        <v>281</v>
      </c>
      <c r="D179" s="24"/>
      <c r="E179" s="33" t="str">
        <f>HYPERLINK("https://www.google.ru/search?q=50251121302158839-41W0&amp;newwindow=1&amp;tbm=isch","Еще фото")</f>
        <v>Еще фото</v>
      </c>
      <c r="F179" s="13"/>
      <c r="G179" s="11" t="s">
        <v>279</v>
      </c>
      <c r="H179" s="11" t="s">
        <v>27</v>
      </c>
      <c r="I179" s="14" t="s">
        <v>215</v>
      </c>
      <c r="J179" s="14" t="s">
        <v>28</v>
      </c>
      <c r="K179" s="15" t="s">
        <v>29</v>
      </c>
      <c r="L179" s="14" t="s">
        <v>282</v>
      </c>
      <c r="M179" s="14" t="s">
        <v>31</v>
      </c>
      <c r="N179" s="14" t="s">
        <v>243</v>
      </c>
      <c r="O179" s="14"/>
      <c r="P179" s="15" t="s">
        <v>283</v>
      </c>
      <c r="Q179" s="16">
        <v>3699</v>
      </c>
      <c r="R179" s="17">
        <v>46</v>
      </c>
      <c r="S179" s="18">
        <v>2297.0789999999997</v>
      </c>
      <c r="T179" s="19" t="s">
        <v>53</v>
      </c>
      <c r="U179" s="20" t="s">
        <v>146</v>
      </c>
      <c r="V179" s="27" t="s">
        <v>147</v>
      </c>
      <c r="W179" s="21">
        <v>1</v>
      </c>
      <c r="X179" s="22"/>
    </row>
    <row r="180" spans="1:24" s="1" customFormat="1" ht="52.05" customHeight="1" x14ac:dyDescent="0.3">
      <c r="A180" s="11" t="s">
        <v>23</v>
      </c>
      <c r="B180" s="11" t="s">
        <v>218</v>
      </c>
      <c r="C180" s="12" t="s">
        <v>284</v>
      </c>
      <c r="D180" s="47"/>
      <c r="E180" s="33" t="str">
        <f>HYPERLINK("https://www.google.ru/search?q=50251171702155710-8170&amp;newwindow=1&amp;tbm=isch","Еще фото")</f>
        <v>Еще фото</v>
      </c>
      <c r="F180" s="13"/>
      <c r="G180" s="11" t="s">
        <v>214</v>
      </c>
      <c r="H180" s="11" t="s">
        <v>27</v>
      </c>
      <c r="I180" s="14" t="s">
        <v>215</v>
      </c>
      <c r="J180" s="14" t="s">
        <v>28</v>
      </c>
      <c r="K180" s="15" t="s">
        <v>29</v>
      </c>
      <c r="L180" s="49" t="s">
        <v>236</v>
      </c>
      <c r="M180" s="14" t="s">
        <v>31</v>
      </c>
      <c r="N180" s="14" t="s">
        <v>144</v>
      </c>
      <c r="O180" s="14"/>
      <c r="P180" s="15" t="s">
        <v>238</v>
      </c>
      <c r="Q180" s="16">
        <v>4399</v>
      </c>
      <c r="R180" s="17">
        <v>46</v>
      </c>
      <c r="S180" s="18">
        <v>2731.779</v>
      </c>
      <c r="T180" s="19" t="s">
        <v>53</v>
      </c>
      <c r="U180" s="20" t="s">
        <v>148</v>
      </c>
      <c r="V180" s="27" t="s">
        <v>149</v>
      </c>
      <c r="W180" s="21">
        <v>1</v>
      </c>
      <c r="X180" s="22"/>
    </row>
    <row r="181" spans="1:24" s="1" customFormat="1" ht="61.05" customHeight="1" x14ac:dyDescent="0.3">
      <c r="A181" s="23" t="s">
        <v>23</v>
      </c>
      <c r="B181" s="23" t="s">
        <v>218</v>
      </c>
      <c r="C181" s="12" t="s">
        <v>284</v>
      </c>
      <c r="D181" s="48"/>
      <c r="E181" s="33" t="str">
        <f>HYPERLINK("https://www.google.ru/search?q=50251171702155710-8170&amp;newwindow=1&amp;tbm=isch","Еще фото")</f>
        <v>Еще фото</v>
      </c>
      <c r="F181" s="13"/>
      <c r="G181" s="23" t="s">
        <v>214</v>
      </c>
      <c r="H181" s="23" t="s">
        <v>27</v>
      </c>
      <c r="I181" s="23" t="s">
        <v>215</v>
      </c>
      <c r="J181" s="14" t="s">
        <v>28</v>
      </c>
      <c r="K181" s="15" t="s">
        <v>29</v>
      </c>
      <c r="L181" s="50"/>
      <c r="M181" s="14" t="s">
        <v>31</v>
      </c>
      <c r="N181" s="14" t="s">
        <v>144</v>
      </c>
      <c r="O181" s="14"/>
      <c r="P181" s="15" t="s">
        <v>238</v>
      </c>
      <c r="Q181" s="16">
        <v>4399</v>
      </c>
      <c r="R181" s="17">
        <v>46</v>
      </c>
      <c r="S181" s="18">
        <v>2731.779</v>
      </c>
      <c r="T181" s="19" t="s">
        <v>53</v>
      </c>
      <c r="U181" s="20" t="s">
        <v>150</v>
      </c>
      <c r="V181" s="27" t="s">
        <v>81</v>
      </c>
      <c r="W181" s="21">
        <v>1</v>
      </c>
      <c r="X181" s="22"/>
    </row>
    <row r="182" spans="1:24" s="1" customFormat="1" ht="108" customHeight="1" x14ac:dyDescent="0.3">
      <c r="A182" s="11" t="s">
        <v>23</v>
      </c>
      <c r="B182" s="11" t="s">
        <v>212</v>
      </c>
      <c r="C182" s="12" t="s">
        <v>285</v>
      </c>
      <c r="D182" s="24"/>
      <c r="E182" s="33" t="str">
        <f>HYPERLINK("https://www.google.ru/search?q=50251171702158550-5872&amp;newwindow=1&amp;tbm=isch","Еще фото")</f>
        <v>Еще фото</v>
      </c>
      <c r="F182" s="13"/>
      <c r="G182" s="11" t="s">
        <v>214</v>
      </c>
      <c r="H182" s="11" t="s">
        <v>27</v>
      </c>
      <c r="I182" s="14" t="s">
        <v>215</v>
      </c>
      <c r="J182" s="14" t="s">
        <v>28</v>
      </c>
      <c r="K182" s="15" t="s">
        <v>29</v>
      </c>
      <c r="L182" s="14" t="s">
        <v>89</v>
      </c>
      <c r="M182" s="14" t="s">
        <v>31</v>
      </c>
      <c r="N182" s="14" t="s">
        <v>32</v>
      </c>
      <c r="O182" s="14"/>
      <c r="P182" s="15" t="s">
        <v>222</v>
      </c>
      <c r="Q182" s="16">
        <v>5799</v>
      </c>
      <c r="R182" s="17">
        <v>46</v>
      </c>
      <c r="S182" s="18">
        <v>3601.1789999999996</v>
      </c>
      <c r="T182" s="19" t="s">
        <v>53</v>
      </c>
      <c r="U182" s="20" t="s">
        <v>148</v>
      </c>
      <c r="V182" s="27" t="s">
        <v>149</v>
      </c>
      <c r="W182" s="21">
        <v>1</v>
      </c>
      <c r="X182" s="22"/>
    </row>
    <row r="183" spans="1:24" s="1" customFormat="1" ht="108" customHeight="1" x14ac:dyDescent="0.3">
      <c r="A183" s="11" t="s">
        <v>23</v>
      </c>
      <c r="B183" s="11" t="s">
        <v>218</v>
      </c>
      <c r="C183" s="12" t="s">
        <v>286</v>
      </c>
      <c r="D183" s="24"/>
      <c r="E183" s="33" t="str">
        <f>HYPERLINK("https://www.google.ru/search?q=50351171702170367-9999&amp;newwindow=1&amp;tbm=isch","Еще фото")</f>
        <v>Еще фото</v>
      </c>
      <c r="F183" s="13"/>
      <c r="G183" s="11" t="s">
        <v>220</v>
      </c>
      <c r="H183" s="11" t="s">
        <v>27</v>
      </c>
      <c r="I183" s="14" t="s">
        <v>215</v>
      </c>
      <c r="J183" s="14" t="s">
        <v>28</v>
      </c>
      <c r="K183" s="15" t="s">
        <v>50</v>
      </c>
      <c r="L183" s="14" t="s">
        <v>254</v>
      </c>
      <c r="M183" s="14" t="s">
        <v>31</v>
      </c>
      <c r="N183" s="14" t="s">
        <v>44</v>
      </c>
      <c r="O183" s="14"/>
      <c r="P183" s="15" t="s">
        <v>186</v>
      </c>
      <c r="Q183" s="16">
        <v>7899</v>
      </c>
      <c r="R183" s="17">
        <v>46</v>
      </c>
      <c r="S183" s="18">
        <v>4905.2789999999995</v>
      </c>
      <c r="T183" s="19" t="s">
        <v>53</v>
      </c>
      <c r="U183" s="20" t="s">
        <v>150</v>
      </c>
      <c r="V183" s="21">
        <v>48</v>
      </c>
      <c r="W183" s="21">
        <v>3</v>
      </c>
      <c r="X183" s="22"/>
    </row>
    <row r="184" spans="1:24" s="1" customFormat="1" ht="35" customHeight="1" x14ac:dyDescent="0.3">
      <c r="A184" s="11" t="s">
        <v>23</v>
      </c>
      <c r="B184" s="11" t="s">
        <v>287</v>
      </c>
      <c r="C184" s="12" t="s">
        <v>288</v>
      </c>
      <c r="D184" s="51"/>
      <c r="E184" s="33" t="str">
        <f>HYPERLINK("https://www.google.ru/search?q=50351131212170987-0210&amp;newwindow=1&amp;tbm=isch","Еще фото")</f>
        <v>Еще фото</v>
      </c>
      <c r="F184" s="13"/>
      <c r="G184" s="11" t="s">
        <v>289</v>
      </c>
      <c r="H184" s="11" t="s">
        <v>27</v>
      </c>
      <c r="I184" s="14" t="s">
        <v>290</v>
      </c>
      <c r="J184" s="14" t="s">
        <v>28</v>
      </c>
      <c r="K184" s="15" t="s">
        <v>50</v>
      </c>
      <c r="L184" s="49" t="s">
        <v>291</v>
      </c>
      <c r="M184" s="14" t="s">
        <v>31</v>
      </c>
      <c r="N184" s="14" t="s">
        <v>168</v>
      </c>
      <c r="O184" s="14"/>
      <c r="P184" s="15" t="s">
        <v>186</v>
      </c>
      <c r="Q184" s="16">
        <v>7399</v>
      </c>
      <c r="R184" s="17">
        <v>80.7</v>
      </c>
      <c r="S184" s="18">
        <v>1641.9354999999998</v>
      </c>
      <c r="T184" s="19" t="s">
        <v>53</v>
      </c>
      <c r="U184" s="20" t="s">
        <v>148</v>
      </c>
      <c r="V184" s="21">
        <v>46</v>
      </c>
      <c r="W184" s="21">
        <v>1</v>
      </c>
      <c r="X184" s="22"/>
    </row>
    <row r="185" spans="1:24" s="1" customFormat="1" ht="35" customHeight="1" x14ac:dyDescent="0.3">
      <c r="A185" s="23" t="s">
        <v>23</v>
      </c>
      <c r="B185" s="23" t="s">
        <v>287</v>
      </c>
      <c r="C185" s="12" t="s">
        <v>288</v>
      </c>
      <c r="D185" s="52"/>
      <c r="E185" s="33" t="str">
        <f>HYPERLINK("https://www.google.ru/search?q=50351131212170987-0210&amp;newwindow=1&amp;tbm=isch","Еще фото")</f>
        <v>Еще фото</v>
      </c>
      <c r="F185" s="13"/>
      <c r="G185" s="23" t="s">
        <v>289</v>
      </c>
      <c r="H185" s="23" t="s">
        <v>27</v>
      </c>
      <c r="I185" s="23" t="s">
        <v>290</v>
      </c>
      <c r="J185" s="14" t="s">
        <v>28</v>
      </c>
      <c r="K185" s="15" t="s">
        <v>50</v>
      </c>
      <c r="L185" s="54"/>
      <c r="M185" s="14" t="s">
        <v>31</v>
      </c>
      <c r="N185" s="14" t="s">
        <v>168</v>
      </c>
      <c r="O185" s="14"/>
      <c r="P185" s="15" t="s">
        <v>186</v>
      </c>
      <c r="Q185" s="16">
        <v>7399</v>
      </c>
      <c r="R185" s="17">
        <v>80.7</v>
      </c>
      <c r="S185" s="18">
        <v>1641.9354999999998</v>
      </c>
      <c r="T185" s="19" t="s">
        <v>53</v>
      </c>
      <c r="U185" s="20" t="s">
        <v>150</v>
      </c>
      <c r="V185" s="21">
        <v>48</v>
      </c>
      <c r="W185" s="21">
        <v>6</v>
      </c>
      <c r="X185" s="22"/>
    </row>
    <row r="186" spans="1:24" s="1" customFormat="1" ht="37.049999999999997" customHeight="1" x14ac:dyDescent="0.3">
      <c r="A186" s="23" t="s">
        <v>23</v>
      </c>
      <c r="B186" s="23" t="s">
        <v>287</v>
      </c>
      <c r="C186" s="12" t="s">
        <v>288</v>
      </c>
      <c r="D186" s="53"/>
      <c r="E186" s="33" t="str">
        <f>HYPERLINK("https://www.google.ru/search?q=50351131212170987-0210&amp;newwindow=1&amp;tbm=isch","Еще фото")</f>
        <v>Еще фото</v>
      </c>
      <c r="F186" s="13"/>
      <c r="G186" s="23" t="s">
        <v>289</v>
      </c>
      <c r="H186" s="23" t="s">
        <v>27</v>
      </c>
      <c r="I186" s="23" t="s">
        <v>290</v>
      </c>
      <c r="J186" s="14" t="s">
        <v>28</v>
      </c>
      <c r="K186" s="15" t="s">
        <v>50</v>
      </c>
      <c r="L186" s="50"/>
      <c r="M186" s="14" t="s">
        <v>31</v>
      </c>
      <c r="N186" s="14" t="s">
        <v>168</v>
      </c>
      <c r="O186" s="14"/>
      <c r="P186" s="15" t="s">
        <v>186</v>
      </c>
      <c r="Q186" s="16">
        <v>7399</v>
      </c>
      <c r="R186" s="17">
        <v>80.7</v>
      </c>
      <c r="S186" s="18">
        <v>1641.9354999999998</v>
      </c>
      <c r="T186" s="19" t="s">
        <v>53</v>
      </c>
      <c r="U186" s="20" t="s">
        <v>151</v>
      </c>
      <c r="V186" s="21">
        <v>50</v>
      </c>
      <c r="W186" s="21">
        <v>3</v>
      </c>
      <c r="X186" s="22"/>
    </row>
    <row r="187" spans="1:24" s="1" customFormat="1" ht="108" customHeight="1" x14ac:dyDescent="0.3">
      <c r="A187" s="11" t="s">
        <v>23</v>
      </c>
      <c r="B187" s="11" t="s">
        <v>292</v>
      </c>
      <c r="C187" s="12" t="s">
        <v>293</v>
      </c>
      <c r="D187" s="24"/>
      <c r="E187" s="33" t="str">
        <f>HYPERLINK("https://www.google.ru/search?q=10211121302160861-81W1&amp;newwindow=1&amp;tbm=isch","Еще фото")</f>
        <v>Еще фото</v>
      </c>
      <c r="F187" s="13"/>
      <c r="G187" s="11" t="s">
        <v>294</v>
      </c>
      <c r="H187" s="11" t="s">
        <v>27</v>
      </c>
      <c r="I187" s="14" t="s">
        <v>290</v>
      </c>
      <c r="J187" s="14" t="s">
        <v>28</v>
      </c>
      <c r="K187" s="15" t="s">
        <v>29</v>
      </c>
      <c r="L187" s="14" t="s">
        <v>295</v>
      </c>
      <c r="M187" s="14" t="s">
        <v>31</v>
      </c>
      <c r="N187" s="14" t="s">
        <v>144</v>
      </c>
      <c r="O187" s="14"/>
      <c r="P187" s="15" t="s">
        <v>296</v>
      </c>
      <c r="Q187" s="16">
        <v>4799</v>
      </c>
      <c r="R187" s="17">
        <v>77.540000000000006</v>
      </c>
      <c r="S187" s="18">
        <v>1239.4354999999998</v>
      </c>
      <c r="T187" s="19" t="s">
        <v>34</v>
      </c>
      <c r="U187" s="20" t="s">
        <v>227</v>
      </c>
      <c r="V187" s="21">
        <v>48</v>
      </c>
      <c r="W187" s="21">
        <v>3</v>
      </c>
      <c r="X187" s="22"/>
    </row>
    <row r="188" spans="1:24" s="1" customFormat="1" ht="52.05" customHeight="1" x14ac:dyDescent="0.3">
      <c r="A188" s="11" t="s">
        <v>23</v>
      </c>
      <c r="B188" s="11" t="s">
        <v>297</v>
      </c>
      <c r="C188" s="12" t="s">
        <v>298</v>
      </c>
      <c r="D188" s="47"/>
      <c r="E188" s="33" t="str">
        <f>HYPERLINK("https://www.google.ru/search?q=60261121322126286-9999&amp;newwindow=1&amp;tbm=isch","Еще фото")</f>
        <v>Еще фото</v>
      </c>
      <c r="F188" s="13"/>
      <c r="G188" s="11" t="s">
        <v>299</v>
      </c>
      <c r="H188" s="11" t="s">
        <v>27</v>
      </c>
      <c r="I188" s="14" t="s">
        <v>290</v>
      </c>
      <c r="J188" s="14" t="s">
        <v>28</v>
      </c>
      <c r="K188" s="15" t="s">
        <v>29</v>
      </c>
      <c r="L188" s="49" t="s">
        <v>300</v>
      </c>
      <c r="M188" s="14" t="s">
        <v>31</v>
      </c>
      <c r="N188" s="14" t="s">
        <v>44</v>
      </c>
      <c r="O188" s="14"/>
      <c r="P188" s="15" t="s">
        <v>301</v>
      </c>
      <c r="Q188" s="16">
        <v>9499</v>
      </c>
      <c r="R188" s="17">
        <v>75.599999999999994</v>
      </c>
      <c r="S188" s="18">
        <v>2665.4354999999996</v>
      </c>
      <c r="T188" s="19" t="s">
        <v>34</v>
      </c>
      <c r="U188" s="20" t="s">
        <v>36</v>
      </c>
      <c r="V188" s="21">
        <v>44</v>
      </c>
      <c r="W188" s="21">
        <v>1</v>
      </c>
      <c r="X188" s="22"/>
    </row>
    <row r="189" spans="1:24" s="1" customFormat="1" ht="61.05" customHeight="1" x14ac:dyDescent="0.3">
      <c r="A189" s="23" t="s">
        <v>23</v>
      </c>
      <c r="B189" s="23" t="s">
        <v>297</v>
      </c>
      <c r="C189" s="12" t="s">
        <v>298</v>
      </c>
      <c r="D189" s="48"/>
      <c r="E189" s="33" t="str">
        <f>HYPERLINK("https://www.google.ru/search?q=60261121322126286-9999&amp;newwindow=1&amp;tbm=isch","Еще фото")</f>
        <v>Еще фото</v>
      </c>
      <c r="F189" s="13"/>
      <c r="G189" s="23" t="s">
        <v>299</v>
      </c>
      <c r="H189" s="23" t="s">
        <v>27</v>
      </c>
      <c r="I189" s="23" t="s">
        <v>290</v>
      </c>
      <c r="J189" s="14" t="s">
        <v>28</v>
      </c>
      <c r="K189" s="15" t="s">
        <v>29</v>
      </c>
      <c r="L189" s="50"/>
      <c r="M189" s="14" t="s">
        <v>31</v>
      </c>
      <c r="N189" s="14" t="s">
        <v>44</v>
      </c>
      <c r="O189" s="14"/>
      <c r="P189" s="15" t="s">
        <v>301</v>
      </c>
      <c r="Q189" s="16">
        <v>9499</v>
      </c>
      <c r="R189" s="17">
        <v>75.599999999999994</v>
      </c>
      <c r="S189" s="18">
        <v>2665.4354999999996</v>
      </c>
      <c r="T189" s="19" t="s">
        <v>34</v>
      </c>
      <c r="U189" s="20" t="s">
        <v>201</v>
      </c>
      <c r="V189" s="21">
        <v>50</v>
      </c>
      <c r="W189" s="21">
        <v>1</v>
      </c>
      <c r="X189" s="22"/>
    </row>
    <row r="190" spans="1:24" s="1" customFormat="1" ht="108" customHeight="1" x14ac:dyDescent="0.3">
      <c r="A190" s="11" t="s">
        <v>23</v>
      </c>
      <c r="B190" s="11" t="s">
        <v>292</v>
      </c>
      <c r="C190" s="12" t="s">
        <v>302</v>
      </c>
      <c r="D190" s="24"/>
      <c r="E190" s="33" t="str">
        <f>HYPERLINK("https://www.google.ru/search?q=10211121302160861-9400&amp;newwindow=1&amp;tbm=isch","Еще фото")</f>
        <v>Еще фото</v>
      </c>
      <c r="F190" s="13"/>
      <c r="G190" s="11" t="s">
        <v>294</v>
      </c>
      <c r="H190" s="11" t="s">
        <v>27</v>
      </c>
      <c r="I190" s="14" t="s">
        <v>290</v>
      </c>
      <c r="J190" s="14" t="s">
        <v>28</v>
      </c>
      <c r="K190" s="15" t="s">
        <v>29</v>
      </c>
      <c r="L190" s="14" t="s">
        <v>295</v>
      </c>
      <c r="M190" s="14" t="s">
        <v>31</v>
      </c>
      <c r="N190" s="14" t="s">
        <v>185</v>
      </c>
      <c r="O190" s="14"/>
      <c r="P190" s="15" t="s">
        <v>303</v>
      </c>
      <c r="Q190" s="16">
        <v>4799</v>
      </c>
      <c r="R190" s="17">
        <v>46</v>
      </c>
      <c r="S190" s="18">
        <v>2980.1789999999996</v>
      </c>
      <c r="T190" s="19" t="s">
        <v>34</v>
      </c>
      <c r="U190" s="20" t="s">
        <v>35</v>
      </c>
      <c r="V190" s="21">
        <v>42</v>
      </c>
      <c r="W190" s="21">
        <v>1</v>
      </c>
      <c r="X190" s="22"/>
    </row>
    <row r="191" spans="1:24" s="1" customFormat="1" ht="108" customHeight="1" x14ac:dyDescent="0.3">
      <c r="A191" s="11" t="s">
        <v>23</v>
      </c>
      <c r="B191" s="11" t="s">
        <v>304</v>
      </c>
      <c r="C191" s="12" t="s">
        <v>305</v>
      </c>
      <c r="D191" s="24"/>
      <c r="E191" s="33" t="str">
        <f>HYPERLINK("https://www.google.ru/search?q=10311261852142321-55Z4&amp;newwindow=1&amp;tbm=isch","Еще фото")</f>
        <v>Еще фото</v>
      </c>
      <c r="F191" s="13"/>
      <c r="G191" s="11" t="s">
        <v>306</v>
      </c>
      <c r="H191" s="11" t="s">
        <v>27</v>
      </c>
      <c r="I191" s="14" t="s">
        <v>307</v>
      </c>
      <c r="J191" s="14" t="s">
        <v>28</v>
      </c>
      <c r="K191" s="15" t="s">
        <v>50</v>
      </c>
      <c r="L191" s="14" t="s">
        <v>308</v>
      </c>
      <c r="M191" s="14" t="s">
        <v>31</v>
      </c>
      <c r="N191" s="14" t="s">
        <v>32</v>
      </c>
      <c r="O191" s="14"/>
      <c r="P191" s="15" t="s">
        <v>309</v>
      </c>
      <c r="Q191" s="16">
        <v>5999</v>
      </c>
      <c r="R191" s="17">
        <v>46</v>
      </c>
      <c r="S191" s="18">
        <v>3725.3789999999999</v>
      </c>
      <c r="T191" s="19" t="s">
        <v>53</v>
      </c>
      <c r="U191" s="20" t="s">
        <v>310</v>
      </c>
      <c r="V191" s="21">
        <v>44</v>
      </c>
      <c r="W191" s="21">
        <v>1</v>
      </c>
      <c r="X191" s="22"/>
    </row>
    <row r="192" spans="1:24" s="1" customFormat="1" ht="52.05" customHeight="1" x14ac:dyDescent="0.3">
      <c r="A192" s="11" t="s">
        <v>23</v>
      </c>
      <c r="B192" s="11" t="s">
        <v>311</v>
      </c>
      <c r="C192" s="12" t="s">
        <v>312</v>
      </c>
      <c r="D192" s="47"/>
      <c r="E192" s="33" t="str">
        <f>HYPERLINK("https://www.google.ru/search?q=10211191902162084-5959&amp;newwindow=1&amp;tbm=isch","Еще фото")</f>
        <v>Еще фото</v>
      </c>
      <c r="F192" s="13"/>
      <c r="G192" s="11" t="s">
        <v>313</v>
      </c>
      <c r="H192" s="11" t="s">
        <v>27</v>
      </c>
      <c r="I192" s="14" t="s">
        <v>314</v>
      </c>
      <c r="J192" s="14" t="s">
        <v>28</v>
      </c>
      <c r="K192" s="15" t="s">
        <v>29</v>
      </c>
      <c r="L192" s="49" t="s">
        <v>315</v>
      </c>
      <c r="M192" s="14" t="s">
        <v>31</v>
      </c>
      <c r="N192" s="14" t="s">
        <v>32</v>
      </c>
      <c r="O192" s="14"/>
      <c r="P192" s="15" t="s">
        <v>316</v>
      </c>
      <c r="Q192" s="16">
        <v>6899</v>
      </c>
      <c r="R192" s="17">
        <v>46</v>
      </c>
      <c r="S192" s="18">
        <v>4284.2789999999995</v>
      </c>
      <c r="T192" s="19" t="s">
        <v>34</v>
      </c>
      <c r="U192" s="20" t="s">
        <v>36</v>
      </c>
      <c r="V192" s="21">
        <v>44</v>
      </c>
      <c r="W192" s="21">
        <v>1</v>
      </c>
      <c r="X192" s="22"/>
    </row>
    <row r="193" spans="1:24" s="1" customFormat="1" ht="61.05" customHeight="1" x14ac:dyDescent="0.3">
      <c r="A193" s="23" t="s">
        <v>23</v>
      </c>
      <c r="B193" s="23" t="s">
        <v>311</v>
      </c>
      <c r="C193" s="12" t="s">
        <v>312</v>
      </c>
      <c r="D193" s="48"/>
      <c r="E193" s="33" t="str">
        <f>HYPERLINK("https://www.google.ru/search?q=10211191902162084-5959&amp;newwindow=1&amp;tbm=isch","Еще фото")</f>
        <v>Еще фото</v>
      </c>
      <c r="F193" s="13"/>
      <c r="G193" s="23" t="s">
        <v>313</v>
      </c>
      <c r="H193" s="23" t="s">
        <v>27</v>
      </c>
      <c r="I193" s="23" t="s">
        <v>314</v>
      </c>
      <c r="J193" s="14" t="s">
        <v>28</v>
      </c>
      <c r="K193" s="15" t="s">
        <v>29</v>
      </c>
      <c r="L193" s="50"/>
      <c r="M193" s="14" t="s">
        <v>31</v>
      </c>
      <c r="N193" s="14" t="s">
        <v>32</v>
      </c>
      <c r="O193" s="14"/>
      <c r="P193" s="15" t="s">
        <v>316</v>
      </c>
      <c r="Q193" s="16">
        <v>6899</v>
      </c>
      <c r="R193" s="17">
        <v>46</v>
      </c>
      <c r="S193" s="18">
        <v>4284.2789999999995</v>
      </c>
      <c r="T193" s="19" t="s">
        <v>34</v>
      </c>
      <c r="U193" s="20" t="s">
        <v>229</v>
      </c>
      <c r="V193" s="21">
        <v>52</v>
      </c>
      <c r="W193" s="21">
        <v>1</v>
      </c>
      <c r="X193" s="22"/>
    </row>
    <row r="194" spans="1:24" s="1" customFormat="1" ht="108" customHeight="1" x14ac:dyDescent="0.3">
      <c r="A194" s="11" t="s">
        <v>23</v>
      </c>
      <c r="B194" s="11" t="s">
        <v>317</v>
      </c>
      <c r="C194" s="12" t="s">
        <v>318</v>
      </c>
      <c r="D194" s="24"/>
      <c r="E194" s="33" t="str">
        <f>HYPERLINK("https://www.google.ru/search?q=10211202002160903-5959&amp;newwindow=1&amp;tbm=isch","Еще фото")</f>
        <v>Еще фото</v>
      </c>
      <c r="F194" s="13"/>
      <c r="G194" s="11" t="s">
        <v>319</v>
      </c>
      <c r="H194" s="11" t="s">
        <v>27</v>
      </c>
      <c r="I194" s="14" t="s">
        <v>314</v>
      </c>
      <c r="J194" s="14" t="s">
        <v>28</v>
      </c>
      <c r="K194" s="15" t="s">
        <v>29</v>
      </c>
      <c r="L194" s="14" t="s">
        <v>320</v>
      </c>
      <c r="M194" s="14" t="s">
        <v>31</v>
      </c>
      <c r="N194" s="14" t="s">
        <v>32</v>
      </c>
      <c r="O194" s="14"/>
      <c r="P194" s="15" t="s">
        <v>321</v>
      </c>
      <c r="Q194" s="16">
        <v>10499</v>
      </c>
      <c r="R194" s="17">
        <v>46</v>
      </c>
      <c r="S194" s="18">
        <v>6519.8789999999999</v>
      </c>
      <c r="T194" s="19" t="s">
        <v>34</v>
      </c>
      <c r="U194" s="20" t="s">
        <v>201</v>
      </c>
      <c r="V194" s="21">
        <v>50</v>
      </c>
      <c r="W194" s="21">
        <v>2</v>
      </c>
      <c r="X194" s="22"/>
    </row>
  </sheetData>
  <autoFilter ref="A3:X194" xr:uid="{00000000-0009-0000-0000-000000000000}"/>
  <mergeCells count="92">
    <mergeCell ref="D4:D6"/>
    <mergeCell ref="L4:L6"/>
    <mergeCell ref="D8:D9"/>
    <mergeCell ref="L8:L9"/>
    <mergeCell ref="D11:D12"/>
    <mergeCell ref="L11:L12"/>
    <mergeCell ref="D13:D17"/>
    <mergeCell ref="L13:L17"/>
    <mergeCell ref="D18:D22"/>
    <mergeCell ref="L18:L22"/>
    <mergeCell ref="D23:D30"/>
    <mergeCell ref="L23:L30"/>
    <mergeCell ref="D32:D39"/>
    <mergeCell ref="L32:L39"/>
    <mergeCell ref="D40:D41"/>
    <mergeCell ref="L40:L41"/>
    <mergeCell ref="D43:D44"/>
    <mergeCell ref="L43:L44"/>
    <mergeCell ref="D45:D47"/>
    <mergeCell ref="L45:L47"/>
    <mergeCell ref="D48:D49"/>
    <mergeCell ref="L48:L49"/>
    <mergeCell ref="D55:D59"/>
    <mergeCell ref="L55:L59"/>
    <mergeCell ref="D60:D61"/>
    <mergeCell ref="L60:L61"/>
    <mergeCell ref="D63:D64"/>
    <mergeCell ref="L63:L64"/>
    <mergeCell ref="D65:D69"/>
    <mergeCell ref="L65:L69"/>
    <mergeCell ref="D74:D75"/>
    <mergeCell ref="L74:L75"/>
    <mergeCell ref="D77:D79"/>
    <mergeCell ref="L77:L79"/>
    <mergeCell ref="D80:D81"/>
    <mergeCell ref="L80:L81"/>
    <mergeCell ref="D82:D86"/>
    <mergeCell ref="L82:L86"/>
    <mergeCell ref="D87:D89"/>
    <mergeCell ref="L87:L89"/>
    <mergeCell ref="D90:D92"/>
    <mergeCell ref="L90:L92"/>
    <mergeCell ref="D93:D94"/>
    <mergeCell ref="L93:L94"/>
    <mergeCell ref="D95:D97"/>
    <mergeCell ref="L95:L97"/>
    <mergeCell ref="D98:D99"/>
    <mergeCell ref="L98:L99"/>
    <mergeCell ref="D105:D106"/>
    <mergeCell ref="L105:L106"/>
    <mergeCell ref="D107:D109"/>
    <mergeCell ref="L107:L109"/>
    <mergeCell ref="D110:D112"/>
    <mergeCell ref="L110:L112"/>
    <mergeCell ref="D113:D117"/>
    <mergeCell ref="L113:L117"/>
    <mergeCell ref="D118:D123"/>
    <mergeCell ref="L118:L123"/>
    <mergeCell ref="D124:D130"/>
    <mergeCell ref="L124:L130"/>
    <mergeCell ref="D131:D135"/>
    <mergeCell ref="L131:L135"/>
    <mergeCell ref="D136:D139"/>
    <mergeCell ref="L136:L139"/>
    <mergeCell ref="D140:D142"/>
    <mergeCell ref="L140:L142"/>
    <mergeCell ref="D143:D146"/>
    <mergeCell ref="L143:L146"/>
    <mergeCell ref="D147:D151"/>
    <mergeCell ref="L147:L151"/>
    <mergeCell ref="D152:D155"/>
    <mergeCell ref="L152:L155"/>
    <mergeCell ref="D156:D159"/>
    <mergeCell ref="L156:L159"/>
    <mergeCell ref="D160:D161"/>
    <mergeCell ref="L160:L161"/>
    <mergeCell ref="D162:D163"/>
    <mergeCell ref="L162:L163"/>
    <mergeCell ref="D164:D165"/>
    <mergeCell ref="L164:L165"/>
    <mergeCell ref="D166:D168"/>
    <mergeCell ref="L166:L168"/>
    <mergeCell ref="D175:D177"/>
    <mergeCell ref="L175:L177"/>
    <mergeCell ref="D192:D193"/>
    <mergeCell ref="L192:L193"/>
    <mergeCell ref="D180:D181"/>
    <mergeCell ref="L180:L181"/>
    <mergeCell ref="D184:D186"/>
    <mergeCell ref="L184:L186"/>
    <mergeCell ref="D188:D189"/>
    <mergeCell ref="L188:L189"/>
  </mergeCells>
  <dataValidations count="7">
    <dataValidation type="whole" operator="lessThanOrEqual" allowBlank="1" showErrorMessage="1" errorTitle="Неверно" error="Заказ не может быть больше Наличия" sqref="X188:X193 X184 X176:X182 X170:X174 X165 X159 X156 X153 X151 X148:X149 X146 X143 X138:X140 X136 X124 X117:X118 X114 X109 X98:X106 X86 X71:X77 X63 X57:X61 X41:X55 X38:X39 X31:X36 X24 X22 X15 X4:X12" xr:uid="{00000000-0002-0000-0000-000000000000}">
      <formula1>1</formula1>
    </dataValidation>
    <dataValidation type="whole" operator="lessThanOrEqual" allowBlank="1" showErrorMessage="1" errorTitle="Неверно" error="Заказ не может быть больше Наличия" sqref="X167 X164 X157 X135 X128 X123 X115 X89 X85 X79 X66:X68 X30 X26:X28 X13:X14" xr:uid="{00000000-0002-0000-0000-000009000000}">
      <formula1>4</formula1>
    </dataValidation>
    <dataValidation type="whole" operator="lessThanOrEqual" allowBlank="1" showErrorMessage="1" errorTitle="Неверно" error="Заказ не может быть больше Наличия" sqref="X16 X166 X144 X141 X133:X134 X129 X91" xr:uid="{00000000-0002-0000-0000-00000C000000}">
      <formula1>5</formula1>
    </dataValidation>
    <dataValidation type="whole" operator="lessThanOrEqual" allowBlank="1" showErrorMessage="1" errorTitle="Неверно" error="Заказ не может быть больше Наличия" sqref="X17 X186:X187 X183 X163 X154 X131:X132 X127 X125 X119:X121 X112 X96:X97 X94 X92 X90 X80 X78 X62 X40 X37 X29 X25" xr:uid="{00000000-0002-0000-0000-00000D000000}">
      <formula1>3</formula1>
    </dataValidation>
    <dataValidation type="whole" operator="lessThanOrEqual" allowBlank="1" showErrorMessage="1" errorTitle="Неверно" error="Заказ не может быть больше Наличия" sqref="X194 X175 X168:X169 X160:X162 X158 X155 X152 X150 X147 X145 X142 X137 X130 X126 X113 X110:X111 X107:X108 X95 X93 X87:X88 X81:X84 X69:X70 X65 X23 X18:X21" xr:uid="{00000000-0002-0000-0000-00000E000000}">
      <formula1>2</formula1>
    </dataValidation>
    <dataValidation type="whole" operator="lessThanOrEqual" allowBlank="1" showErrorMessage="1" errorTitle="Неверно" error="Заказ не может быть больше Наличия" sqref="X56" xr:uid="{00000000-0002-0000-0000-000034000000}">
      <formula1>7</formula1>
    </dataValidation>
    <dataValidation type="whole" operator="lessThanOrEqual" allowBlank="1" showErrorMessage="1" errorTitle="Неверно" error="Заказ не может быть больше Наличия" sqref="X64 X185 X122 X116" xr:uid="{00000000-0002-0000-0000-00003C000000}">
      <formula1>6</formula1>
    </dataValidation>
  </dataValidations>
  <pageMargins left="0.75" right="1" top="0.75" bottom="1" header="0.5" footer="0.5"/>
  <pageSetup paperSize="0" orientation="portrait" horizontalDpi="0" verticalDpi="0" copie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4" customWidth="1"/>
    <col min="2" max="3" width="31.75" style="34" customWidth="1"/>
    <col min="4" max="4" width="2.75" style="34" customWidth="1"/>
    <col min="5" max="5" width="35.75" style="35" customWidth="1"/>
    <col min="6" max="7" width="22.75" style="37" customWidth="1"/>
    <col min="8" max="8" width="2.75" style="35" customWidth="1"/>
    <col min="9" max="9" width="38.75" style="35" customWidth="1"/>
    <col min="10" max="11" width="16.75" style="37" customWidth="1"/>
    <col min="12" max="16384" width="9.1640625" style="34"/>
  </cols>
  <sheetData>
    <row r="1" spans="2:11" x14ac:dyDescent="0.45">
      <c r="E1" s="40" t="s">
        <v>323</v>
      </c>
      <c r="F1" s="36"/>
      <c r="G1" s="41"/>
    </row>
    <row r="2" spans="2:11" x14ac:dyDescent="0.45">
      <c r="E2" s="38" t="s">
        <v>324</v>
      </c>
      <c r="F2" s="42">
        <f>SUMPRODUCT(TDSheet!$Q$4:$Q$1048572,TDSheet!$X$4:$X$1048572)</f>
        <v>0</v>
      </c>
      <c r="G2" s="42"/>
      <c r="H2" s="43"/>
      <c r="I2" s="43"/>
      <c r="J2" s="44"/>
      <c r="K2" s="44"/>
    </row>
    <row r="3" spans="2:11" x14ac:dyDescent="0.45">
      <c r="B3" s="57"/>
      <c r="C3" s="57"/>
      <c r="E3" s="38" t="s">
        <v>325</v>
      </c>
      <c r="F3" s="42" t="e">
        <f>SUMPRODUCT(TDSheet!#REF!,TDSheet!$X$4:$X$1048571)</f>
        <v>#REF!</v>
      </c>
      <c r="G3" s="42"/>
      <c r="H3" s="43"/>
      <c r="I3" s="43"/>
      <c r="J3" s="44"/>
      <c r="K3" s="44"/>
    </row>
    <row r="4" spans="2:11" x14ac:dyDescent="0.45">
      <c r="B4" s="55" t="s">
        <v>322</v>
      </c>
      <c r="C4" s="56"/>
      <c r="E4" s="39" t="s">
        <v>326</v>
      </c>
      <c r="F4" s="45" t="s">
        <v>332</v>
      </c>
      <c r="G4" s="45" t="s">
        <v>333</v>
      </c>
      <c r="H4" s="43"/>
      <c r="I4" s="45" t="s">
        <v>334</v>
      </c>
      <c r="J4" s="45" t="s">
        <v>336</v>
      </c>
      <c r="K4" s="45" t="s">
        <v>333</v>
      </c>
    </row>
    <row r="5" spans="2:11" x14ac:dyDescent="0.45">
      <c r="B5" s="56"/>
      <c r="C5" s="56"/>
      <c r="E5" s="38" t="s">
        <v>327</v>
      </c>
      <c r="F5" s="42" t="e">
        <f>SUMPRODUCT(- -(TDSheet!$H$4:$H$1048569="Обувь"),TDSheet!#REF!,TDSheet!$X$4:$X$1048569)</f>
        <v>#REF!</v>
      </c>
      <c r="G5" s="42">
        <f>SUMIF(TDSheet!$H$4:$H$1048569,"Обувь",TDSheet!$X$4:$X$1048569)</f>
        <v>0</v>
      </c>
      <c r="H5" s="43"/>
      <c r="I5" s="46" t="s">
        <v>50</v>
      </c>
      <c r="J5" s="42" t="e">
        <f>SUMPRODUCT(- -(TDSheet!$K$4:$K$1048569="Мужчины"),TDSheet!#REF!,TDSheet!$X$4:$X$1048569)</f>
        <v>#REF!</v>
      </c>
      <c r="K5" s="42">
        <f>SUMIF(TDSheet!$K$4:$K$1048569,"Мужчины",TDSheet!$X$4:$X$1048569)</f>
        <v>0</v>
      </c>
    </row>
    <row r="6" spans="2:11" x14ac:dyDescent="0.45">
      <c r="B6" s="56"/>
      <c r="C6" s="56"/>
      <c r="E6" s="38" t="s">
        <v>27</v>
      </c>
      <c r="F6" s="42" t="e">
        <f>SUMPRODUCT(- -(TDSheet!$H$4:$H$1048569="Одежда"),TDSheet!#REF!,TDSheet!$X$4:$X$1048569)</f>
        <v>#REF!</v>
      </c>
      <c r="G6" s="42">
        <f>SUMIF(TDSheet!$H$4:$H$1048569,"Одежда",TDSheet!$X$4:$X$1048569)</f>
        <v>0</v>
      </c>
      <c r="H6" s="43"/>
      <c r="I6" s="46" t="s">
        <v>29</v>
      </c>
      <c r="J6" s="42" t="e">
        <f>SUMPRODUCT(- -(TDSheet!$K$4:$K$1048569="Женщины"),TDSheet!#REF!,TDSheet!$X$4:$X$1048569)</f>
        <v>#REF!</v>
      </c>
      <c r="K6" s="42">
        <f>SUMIF(TDSheet!$K$4:$K$1048569,"Женщины",TDSheet!$X$4:$X$1048569)</f>
        <v>0</v>
      </c>
    </row>
    <row r="7" spans="2:11" x14ac:dyDescent="0.45">
      <c r="B7" s="56"/>
      <c r="C7" s="56"/>
      <c r="E7" s="38" t="s">
        <v>328</v>
      </c>
      <c r="F7" s="42" t="e">
        <f>SUMPRODUCT(- -(TDSheet!$H$4:$H$1048569="Аксессуары"),TDSheet!#REF!,TDSheet!$X$4:$X$1048569)</f>
        <v>#REF!</v>
      </c>
      <c r="G7" s="42">
        <f>SUMIF(TDSheet!$H$4:$H$1048569,"Аксессуары",TDSheet!$X$4:$X$1048569)</f>
        <v>0</v>
      </c>
      <c r="H7" s="43"/>
      <c r="I7" s="46" t="s">
        <v>121</v>
      </c>
      <c r="J7" s="42" t="e">
        <f>SUMPRODUCT(- -(TDSheet!$K$4:$K$1048569="Дети"),TDSheet!#REF!,TDSheet!$X$4:$X$1048569)</f>
        <v>#REF!</v>
      </c>
      <c r="K7" s="42">
        <f>SUMIF(TDSheet!$K$4:$K$1048569,"Дети",TDSheet!$X$4:$X$1048569)</f>
        <v>0</v>
      </c>
    </row>
    <row r="8" spans="2:11" x14ac:dyDescent="0.45">
      <c r="B8" s="56"/>
      <c r="C8" s="56"/>
      <c r="E8" s="38" t="s">
        <v>329</v>
      </c>
      <c r="F8" s="42" t="e">
        <f>SUMPRODUCT(- -(TDSheet!$H$4:$H$1048569="Спорт. Инвентарь"),TDSheet!#REF!,TDSheet!$X$4:$X$1048569)</f>
        <v>#REF!</v>
      </c>
      <c r="G8" s="42">
        <f>SUMIF(TDSheet!$H$4:$H$1048569,"Спорт. Инвентарь",TDSheet!$X$4:$X$1048569)</f>
        <v>0</v>
      </c>
      <c r="H8" s="43"/>
      <c r="I8" s="46" t="s">
        <v>335</v>
      </c>
      <c r="J8" s="42" t="e">
        <f>SUMPRODUCT(- -(TDSheet!$K$4:$K$1048569="Унисекс"),TDSheet!#REF!,TDSheet!$X$4:$X$1048569)</f>
        <v>#REF!</v>
      </c>
      <c r="K8" s="42">
        <f>SUMIF(TDSheet!$K$4:$K$1048569,"Унисекс",TDSheet!$X$4:$X$1048569)</f>
        <v>0</v>
      </c>
    </row>
    <row r="9" spans="2:11" x14ac:dyDescent="0.45">
      <c r="B9" s="56"/>
      <c r="C9" s="56"/>
      <c r="E9" s="38" t="s">
        <v>330</v>
      </c>
      <c r="F9" s="42" t="e">
        <f>SUMPRODUCT(- -(TDSheet!$H$4:$H$1048569="Сумки и рюкзаки"),TDSheet!#REF!,TDSheet!$X$4:$X$1048569)</f>
        <v>#REF!</v>
      </c>
      <c r="G9" s="42">
        <f>SUMIF(TDSheet!$H$4:$H$1048569,"Сумки и рюкзаки",TDSheet!$X$4:$X$1048569)</f>
        <v>0</v>
      </c>
      <c r="H9" s="43"/>
      <c r="I9" s="43"/>
      <c r="J9" s="44"/>
      <c r="K9" s="44"/>
    </row>
    <row r="10" spans="2:11" x14ac:dyDescent="0.45">
      <c r="B10" s="56"/>
      <c r="C10" s="56"/>
      <c r="E10" s="38" t="s">
        <v>331</v>
      </c>
      <c r="F10" s="42" t="e">
        <f>SUM(F5:F9)</f>
        <v>#REF!</v>
      </c>
      <c r="G10" s="42">
        <f>SUM(G5:G9)</f>
        <v>0</v>
      </c>
      <c r="H10" s="43"/>
      <c r="I10" s="43"/>
      <c r="J10" s="44"/>
      <c r="K10" s="44"/>
    </row>
    <row r="11" spans="2:11" x14ac:dyDescent="0.45">
      <c r="B11" s="56"/>
      <c r="C11" s="56"/>
    </row>
    <row r="12" spans="2:11" x14ac:dyDescent="0.45">
      <c r="B12" s="56"/>
      <c r="C12" s="56"/>
    </row>
    <row r="13" spans="2:11" x14ac:dyDescent="0.45">
      <c r="B13" s="56"/>
      <c r="C13" s="56"/>
    </row>
    <row r="14" spans="2:11" x14ac:dyDescent="0.45">
      <c r="B14" s="56"/>
      <c r="C14" s="56"/>
    </row>
    <row r="15" spans="2:11" x14ac:dyDescent="0.45">
      <c r="B15" s="56"/>
      <c r="C15" s="56"/>
    </row>
    <row r="16" spans="2:11" x14ac:dyDescent="0.45">
      <c r="B16" s="57"/>
      <c r="C16" s="57"/>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2026-10-09T09:33:51Z</dcterms:created>
  <dcterms:modified xsi:type="dcterms:W3CDTF">2026-10-09T14:50:03Z</dcterms:modified>
</cp:coreProperties>
</file>