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Mac\Home\Downloads\Ves assortiment (Lestate)\"/>
    </mc:Choice>
  </mc:AlternateContent>
  <xr:revisionPtr revIDLastSave="0" documentId="13_ncr:1_{265F230B-00B9-4F63-B0A4-DF6C78935835}"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TDSheet!$A$3:$X$299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9" i="2"/>
  <c r="G8" i="2"/>
  <c r="G7" i="2"/>
  <c r="G6" i="2"/>
  <c r="G5" i="2"/>
  <c r="F9" i="2"/>
  <c r="F8" i="2"/>
  <c r="F7" i="2"/>
  <c r="F6" i="2"/>
  <c r="F5" i="2"/>
  <c r="F10" i="2" s="1"/>
  <c r="F3" i="2"/>
  <c r="F2" i="2"/>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G10" i="2" l="1"/>
</calcChain>
</file>

<file path=xl/sharedStrings.xml><?xml version="1.0" encoding="utf-8"?>
<sst xmlns="http://schemas.openxmlformats.org/spreadsheetml/2006/main" count="4119" uniqueCount="417">
  <si>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</si>
  <si>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</si>
  <si>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</si>
  <si>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</si>
  <si>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</si>
  <si>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</si>
  <si>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</si>
  <si>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</si>
  <si>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</si>
  <si>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</si>
  <si>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</si>
  <si>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</si>
  <si>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</si>
  <si>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</si>
  <si>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</si>
  <si>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</si>
  <si>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</si>
  <si>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</si>
  <si>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</si>
  <si>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</si>
  <si>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</si>
  <si>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</si>
  <si>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</si>
  <si>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S.Oliver</t>
  </si>
  <si>
    <t>Pants</t>
  </si>
  <si>
    <t>50351181802141165-5884</t>
  </si>
  <si>
    <t>Брюки</t>
  </si>
  <si>
    <t>Одежда</t>
  </si>
  <si>
    <t>Casual</t>
  </si>
  <si>
    <t>Мужчины</t>
  </si>
  <si>
    <t>Погрузитесь в непринужденную элегантность с нашими мужскими брюками из твила. Облегающий крой создаёт современный образ, а мягкая ткань гарантирует комфорт. Откройте для себя универсальную модель с косыми карманами и застёжкой на пуговицы. Они идеально подходят для неформальных случаев, воплощая непринуждённый шик и являясь неотъемлемой частью любого гардероба. Сочетайте их с рубашкой для создания элегантного образа или с футболкой для непринуждённого образа. Дополните свою коллекцию повседневной одежды этими элегантными брюками и будьте готовы к любому дню.</t>
  </si>
  <si>
    <t>N/A.</t>
  </si>
  <si>
    <t>синий</t>
  </si>
  <si>
    <t>98% хлопок, 2% эластан</t>
  </si>
  <si>
    <t>INT</t>
  </si>
  <si>
    <t>30/32</t>
  </si>
  <si>
    <t>30/34</t>
  </si>
  <si>
    <t>31/34</t>
  </si>
  <si>
    <t>46-48</t>
  </si>
  <si>
    <t>32/32</t>
  </si>
  <si>
    <t>32/34</t>
  </si>
  <si>
    <t>33/32</t>
  </si>
  <si>
    <t>48-50</t>
  </si>
  <si>
    <t>33/34</t>
  </si>
  <si>
    <t>34/34</t>
  </si>
  <si>
    <t>38/34</t>
  </si>
  <si>
    <t>50251181802148966-9999</t>
  </si>
  <si>
    <t>Женщины</t>
  </si>
  <si>
    <t>Откройте для себя идеальные брюки для стильных женщин, которые станут ключевым элементом вашего гардероба! Эти брюки длиной 7/8 совмещают непревзойденный комфорт и элегантность с неподвластным времени дизайном, который всегда остается актуальным. Изготовленные из высококачественного материала, они обеспечивают свободу движений, не ограничивая вашу активную повседневную жизнь. Эти брюки легко комбинируются с блузкой для создания делового офисного образа или с повседневным топом для отдыха на выходных. Благодаря универсальному крою, они подходят для любого сезона, будь то теплая весна или прохладная осень, и любого случая, от деловой встречи до прогулки по парку. Подчеркните свою женственность, уверенность и уникальный стиль с помощью этой незаменимой вещи в вашем гардеробе. Эти брюки не просто одежда, а ваш способ заявить о себе в любом окружении.</t>
  </si>
  <si>
    <t>серый/черный</t>
  </si>
  <si>
    <t>95% полиэстер 5% эластан</t>
  </si>
  <si>
    <t>EUR</t>
  </si>
  <si>
    <t>34</t>
  </si>
  <si>
    <t>38</t>
  </si>
  <si>
    <t>40</t>
  </si>
  <si>
    <t>10211181802160998-5472</t>
  </si>
  <si>
    <t>Откройте для себя идеальное сочетание комфорта и стиля с нашими брюками из твила из хлопковой смеси! Эти брюки с широкими штанинами созданы для тех, кто ценит свободу движений и элегантность. Обычная посадка и прорезные карманы делают их практичным выбором на каждый день. Выполненные из мягкой ткани, состоящей на 60% из хлопка и на 40% из вискозы, эти брюки идеально подходят для теплых дней весны и лета. Добавьте изысканности в свой повседневный гардероб с нашей новой коллекцией!</t>
  </si>
  <si>
    <t>60% хлопок, 40% вискоза, подкладка: 100% полиэстер</t>
  </si>
  <si>
    <t>42</t>
  </si>
  <si>
    <t>44</t>
  </si>
  <si>
    <t>Jeans</t>
  </si>
  <si>
    <t>10311261852133754-53Z4</t>
  </si>
  <si>
    <t>Джинсы</t>
  </si>
  <si>
    <t>Эти джинсы станут идеальной основой для ваших самых смелых и ярких образов. Изготовленные из качественного денима, они обладают приталенным кроем, который обтягивает ногу по всей длине, обеспечивая комфорт и стиль. Благодаря своей универсальности, классические джинсы прекрасно сочетаются с различными элементами гардероба — будь то футболка, свитшот, короткая куртка или блузка. Независимо от времени года, они создают стильные ансамбли, подходящие для прогулок, повседневной носки в офис, встреч с друзьями или даже выхода на вечерние мероприятия. Эти джинсы легко дополняются подходящей обувью и аксессуарами, что позволяет вам выразить свою индивидуальность и создать уникальный образ. Долговечность и практичность денима гарантируют, что джинсы будут служить вам не один сезон, оставаясь фаворитом в вашем гардеробе. Они легко поддаются уходу, сохраняя первоначальный вид даже после многочисленных стирок, что делает их не только стильными, но и функциональными.</t>
  </si>
  <si>
    <t>30/36</t>
  </si>
  <si>
    <t>31/36</t>
  </si>
  <si>
    <t>32/36</t>
  </si>
  <si>
    <t>33/36</t>
  </si>
  <si>
    <t>34/36</t>
  </si>
  <si>
    <t>10211261852160936-99Z9</t>
  </si>
  <si>
    <t>Познакомьтесь с джинсами от s.Oliver  — вашим идеальным спутником для повседневной жизни! Высокая талия и широкие штанины создают гармоничный силуэт, подчеркивая достоинства любой фигуры. Их  крой обеспечивает непревзойденный комфорт на протяжении всего дня. Эти универсальные джинсы легко адаптируются к вашему стилю: носите их с кроссовками для расслабленного образа или с каблуками для элегантного выхода.</t>
  </si>
  <si>
    <t>черный</t>
  </si>
  <si>
    <t>73% лиоцелл, 27% хлопок</t>
  </si>
  <si>
    <t>38/36</t>
  </si>
  <si>
    <t>42/36</t>
  </si>
  <si>
    <t>50251261852163004-55Y3</t>
  </si>
  <si>
    <t>Откройте для себя совершенство в каждой детали с джинсами от s.Oliver, выполненными в стильном синем цвете. Созданные из 100% хлопка, они обеспечивают непревзойденный комфорт и удобную посадку. Высокая талия и надежная застежка из молнии и пуговиц придают элегантный вид. Прямой крой и пять карманов прекрасно дополняют практичный дизайн. Особое внимание привлекает стиль карго, который добавляет нотку смелости и современности вашему образу. Идеальный выбор для тех, кто ценит стиль и удобство.</t>
  </si>
  <si>
    <t>голубой</t>
  </si>
  <si>
    <t>99% хлопок, 1% эластан, подкладка: 65% полиэстер, 35% хлопок</t>
  </si>
  <si>
    <t>34/32</t>
  </si>
  <si>
    <t>36/32</t>
  </si>
  <si>
    <t>38/32</t>
  </si>
  <si>
    <t>40/32</t>
  </si>
  <si>
    <t>50251261852150146-53Z7</t>
  </si>
  <si>
    <t>Женские скинни джинсы — это невероятно популярная модель, обладающая способностью облегать фигуру и выделять ее лучшие стороны. Эти джинсы идеально подходят для любого типа фигуры и роста, будь то невысокие или высокие женщины, создавая визуальный эффект стройного и элегантного силуэта. Они изготовлены из высококачественного денима, который обеспечивает комфортную посадку по всей длине ноги. В отличие от других моделей, классические скинни брюки великолепно сочетаются с разнообразными верхами, такими как футболка, свитшот, короткая куртка или блузка. Это делает их универсальным элементом гардероба, способным легко адаптироваться к различным жизненным ситуациям. Джинсы отлично подходят для прогулок по городу, повседневного ношения в офисной среде, а также для создания модного и стильного образа в сочетании с подходящей обувью и аксессуарами. Независимо от вашего стиля, эти скинни джинсы помогут вам выглядеть современно и уверенно в любых обстоятельствах.</t>
  </si>
  <si>
    <t>99% хлопок, 1% эластан</t>
  </si>
  <si>
    <t>36/30</t>
  </si>
  <si>
    <t>36/34</t>
  </si>
  <si>
    <t>40/34</t>
  </si>
  <si>
    <t>50251261852163062-99Z2</t>
  </si>
  <si>
    <t>Погрузитесь в атмосферу непринужденного комфорта с джинсами S. Oliver. Эти джинсы средней посадки отличаются модным широким кроем и суперэластичной тканью. Они идеально подойдут как для прогулок, так и для повседневной носки, позволяя вам выглядеть стильно и непринужденно. Зажигай в расслабленном стиле!</t>
  </si>
  <si>
    <t>91% хлопок, 7% эластомультиэстер, 2% эластан</t>
  </si>
  <si>
    <t>10211261852064331-55Z2</t>
  </si>
  <si>
    <t>Современные женские джинсы — идеальный выбор для тех, кто ценит комфорт и стиль, обеспечивая удобство в течение всего дня. Эти джинсы подчёркивают стройный силуэт, но при этом не облегают излишне, сохраняя достаточный простор для свободы движений. Независимо от сезона, в этих джинсах вы будете выглядеть стильно, элегантно и изящно. Они прекрасно сочетаются с любым верхом — от повседневных футболок до классических рубашек. Благодаря мягкому качественному материалу, модель нежно облегает изгибы тела, гарантируя непревзойдённый комфорт весь день. Джинсы подходят для самых разных ситуаций: от прогулок на свежем воздухе до рабочих встреч или вечерних выходов. Их универсальность позволяет эксплуатировать разнообразие комбинаций, создавая образы, которые подчеркнут вашу индивидуальность. Эти джинсы станут важной частью вашего гардероба, делая каждый образ непринуждённо современным и утончённым.</t>
  </si>
  <si>
    <t>10211261852151252-56Z6</t>
  </si>
  <si>
    <t>Женские скинни джинсы — это популярная модель, идеально облегающая фигуру и подчеркивающая ее достоинства. Эти джинсы превосходно смотрятся на любом типе фигуры и росте, создавая эффект стройного и элегантного силуэта. Изготовленные из качественного денима, они плотно прилегают по всей длине ноги, обеспечивая максимальный комфорт при носке. В отличие от других моделей, классические скинни прекрасно сочетаются с разнообразными верхами, такими как белая футболка, стильный свитшот, короткая куртка или изящная блузка. Они идеально подходят для прогулок, повседневного ношения в офисе и создания стильного образа с подходящей обувью и аксессуарами. Благодаря своей универсальности и стилю, эти джинсы становятся незаменимой частью гардероба, предлагая множество вариаций для создания актуальных и модных нарядов. Независимо от времени года, скинни джинсы помогают вам выглядеть уверенно и привлекательно, подчеркивая ваш уникальный стиль и современный подход к моде.</t>
  </si>
  <si>
    <t>84% хлопок, 14% полиэстер, 2% эластан</t>
  </si>
  <si>
    <t>42/28</t>
  </si>
  <si>
    <t>10211261852151252-58Z5</t>
  </si>
  <si>
    <t>40/28</t>
  </si>
  <si>
    <t>10211261852151261-54Z5</t>
  </si>
  <si>
    <t>Позвольте представить джинсы s.Oliver с посадкой Regular Fit — идеальный выбор для тех, кто ценит комфорт и стиль. Эти джинсы оснащены классической застежкой на пуговицу и молнию, а также универсальными 5 карманами, что делает их незаменимыми в повседневном гардеробе. Благодаря высококачественным материалам и безупречному крою, они обеспечивают удобство и свободу движений. Джинсы s.Oliver подчеркнут ваш стиль и уверенность в любой ситуации!</t>
  </si>
  <si>
    <t>82% хлопок, 17% полиэстер, 1% эластан</t>
  </si>
  <si>
    <t>10211261852157418-53Z3</t>
  </si>
  <si>
    <t>Эти джинсы Regular Fit со средней посадкой и широкими штанинами — ваш новый фаворит. Пятикарманный дизайн обеспечивает практичность, а ткань с высоким содержанием хлопка обеспечивает комфорт. Эти джинсы идеально подходят для неформальных пятниц или выходных бранчей, они легко сочетаются со всем, от четких блузок до уютных трикотажных изделий. Готовы обновить свой гардероб?</t>
  </si>
  <si>
    <t>10211261852161378-99Z8</t>
  </si>
  <si>
    <t>Ищете стильную и универсальную вещь для гардероба? Эти джинсы— то, что вам нужно! Благодаря облегающему крою и средней посадке джинсы великолепно подчеркивают вашу фигуру. Они идеально подойдут для неформальных пятниц или бранчей в выходные, быстро став вашим любимым нарядом. Почему бы не надеть их с каблуками на вечерний выход?</t>
  </si>
  <si>
    <t>50% хлопок, 40% вискоза, 8% полиэстер, 2% эластан</t>
  </si>
  <si>
    <t>46/34</t>
  </si>
  <si>
    <t>10211261852163275-99Z8</t>
  </si>
  <si>
    <t>78% хлопок, 21% полиэстер, 1% эластан, подклад карманов: 100% хлопок</t>
  </si>
  <si>
    <t>34/30</t>
  </si>
  <si>
    <t>10211261852171572-98Z6</t>
  </si>
  <si>
    <t>Стильные женские джинсы черного цвета — идеальная база для современного образа. Модель с универсальной средней посадкой комфортно сидит по фигуре, подчеркивая талию, а широкие штанины создают элегантный силуэт и трендовый вид. Классический черный цвет легко сочетается с любыми вещами — от кашемировых свитеров до кожаных косух. Плотный хлопковый материал с добавлением эластана обеспечивает удобство и сохраняет форму даже при активной носке. Эти джинсы подчеркнут ваш стиль и станут Must-Have в гардеробе на каждый день.</t>
  </si>
  <si>
    <t>48/32</t>
  </si>
  <si>
    <t>10311261852133777-52Z3</t>
  </si>
  <si>
    <t>Обладают всеми преимуществами джинсовой одежды: комфорт, практичность и стиль. Джинсы выполнены из качественного денима, что делает их плотными и прочными. Обеспечивают идеальную посадку на любую фигуру, подчеркивая мужественность и стиль своего обладателя. За счет средней талии и зауженного кроя эффектно акцентируют внимание на сильных ногах. Джинсы станут идеальным выбором для подростков и молодежи, благодаря своему универсальному дизайну и возможности использования в различных стилях. Идеальны для повседневной носки, будь то поход в офис, прогулка с друзьями или тренировка в спортзале. Сочетайте их с любимыми спортивными кроссовками для создания повседневного кэжуал образа, с классической рубашкой и офисными туфлями для стильного и делового вида.</t>
  </si>
  <si>
    <t>10311261852136855-97Z2</t>
  </si>
  <si>
    <t>серый</t>
  </si>
  <si>
    <t>90% хлопок, 8% эластомультиэстер, 2% эластан</t>
  </si>
  <si>
    <t>10311261852142371-97Z2</t>
  </si>
  <si>
    <t>Погрузитесь в вневременной стиль с нашими джинсовыми брюками Mauro, которые станут незаменимой частью вашего гардероба. Эти джинсы созданы для тех, кто выбирает комфорт и стиль в каждой детали. Наша модель обладает стандартной посадкой, что позволяет чувствовать себя свободно в любой ситуации, обеспечивая полную свободу движений.Джинсы изготовлены из 99% хлопка и 1% эластана, что гарантирует мягкость и легкую эластичность материала, помогая сохранить форму даже после множества стирок. Пять удобных карманов позволяют разместить все необходимые мелочи под рукой, а застежка на пуговицы придает классический вид. Эти джинсы легко комбинировать с различными элементами гардероба, создавая стильные образы на каждый день. Они подойдут для прогулок по городу, встреч с друзьями или непринужденного рабочего дня.</t>
  </si>
  <si>
    <t>99% хлопок 1% эластан</t>
  </si>
  <si>
    <t>29/34</t>
  </si>
  <si>
    <t>44-46</t>
  </si>
  <si>
    <t>10311261852157420-52Z4</t>
  </si>
  <si>
    <t>ХИТ</t>
  </si>
  <si>
    <t>Откройте для себя непринужденную элегантность с нашей прозрачной футболкой с длинным рукавом для женщин. Ее тонкая текстура добавляет интриги, а облегающий крой подчеркивает ваш силуэт. Идеально подходит для многослойного ношения или ношения отдельно, эта универсальная вещь легко переходит из дня в вечер. Мягкая на ощупь и с классическим круглым вырезом, это ваш новый фаворит на любой сезон. Как вы будете носить свою?</t>
  </si>
  <si>
    <t>76% хлопок, 23% полиэстер, 1% эластан</t>
  </si>
  <si>
    <t>28/34</t>
  </si>
  <si>
    <t>28/36</t>
  </si>
  <si>
    <t>29/36</t>
  </si>
  <si>
    <t>Jeans trousers</t>
  </si>
  <si>
    <t>10312261852121741-58Z7</t>
  </si>
  <si>
    <t>Дети</t>
  </si>
  <si>
    <t>Откройте для вашего ребенка мир комфорта и стиля с детскими джинсами от S.OLIVER! Эти джинсы не просто одежда – они идеальный спутник для приключений вашего малыша, от первых шагов в школе до увлекательных игр в парке.
Созданные с учетом активных детей, джинсы S.OLIVER обеспечивают свободу движений благодаря качественному материалу, который не сковывает движений и позволяет ребенку чувствовать себя свободно весь день. А благодаря продуманному крою, они отлично сидят по фигуре, не жмут и не натирают, обеспечивая идеальную посадку и комфорт. Джинсы универсальные и подходят для разных возрастов от маленьких школьников до подростков.
Прочные швы и замки, надежные пуговицы и декоративные элементы – отражение приверженности бренда S.OLIVER качеству и продуманному дизайну.
Выбирая детские джинсы от S.OLIVER, вы предоставляете своему ребенку не просто одежду, а фундамент для стильных и удобных образов.</t>
  </si>
  <si>
    <t>темно-синий</t>
  </si>
  <si>
    <t>87% хлопок, 12% полиэстер, 1% эластан</t>
  </si>
  <si>
    <t>СМ</t>
  </si>
  <si>
    <t>134/REG</t>
  </si>
  <si>
    <t>50251261852102319-57Z3</t>
  </si>
  <si>
    <t>70% хлопок  28% полиэстер  2% эластан подкладка 65% полиэстер 35% хлопок</t>
  </si>
  <si>
    <t>50251261852119182-58Z8</t>
  </si>
  <si>
    <t>Представляем вам стильные и удобные джинсы для женщин. Этот продукт предназначен для тех, кто ценит комфорт и качество безупречного исполнения. Сезонностью этой модели является круглогодичность, поэтому они подойдут не только для зимы, но и для лета, осени и весны. Джинсы созданы с использованием высококачественных материалов. Основной состав – хлопок, который отличается приятной тактильной текстурой и способностью пропускать воздух. Дополнительно в составе присутствует эластан, который обеспечивает эластичность и свободу движения. Каждая деталь джинсов проходит контроль качества, чтобы уверенно встретить ожидания самых требовательных покупателей. Эта модель имеет ряд особенностей, которые делают ее уникальной. Прорезные карманы добавляют некий шик и неповторимость, подчеркивая индивидуальность своей обладательницы. Застежка на молнию и пуговицы обеспечивает легкость в надевании и снятии. Средняя посадка подчеркивает достоинства фигуры и придает ей элегантный силуэт. Будьте модными и стильными с джинсами от линейки QS by s.Oliver бренда S.Oliver!</t>
  </si>
  <si>
    <t>50251261852119371-97Z4</t>
  </si>
  <si>
    <t>Женские джинсы серого цвета - отличный выбор для создания стильного и модного образа. Они выполнены из высококачественного материала - 99% хлопка и 1% эластана, что обеспечивает комфортную посадку и отличную эластичность. Производство джинсов осуществляется в Пакистане, где соблюдаются все стандарты качества и технологии. Эти модные джинсы серого цвета имеют прямой крой, который слегка заужен снизу, он подходит для любого типа фигуры. Они отлично смотрятся на каждом обладателе, подчеркивая ее индивидуальность и стиль. Серый цвет джинсов является классикой, который позволяет легко создавать разнообразные образы и добавлять им нотки элегантности. Эти джинсы не только стильные, но и практичные. Они подходят для повседневной носки, а также могут быть использованы для создания более особенных и выразительных образов. Они могут быть сочетаны с различными верхами и обувью, что делает их универсальными и функциональными. Будьте модными и стильными с джинсами от линейки QS by s.Oliver бренда S.Oliver!</t>
  </si>
  <si>
    <t>50251261852124014-56Z4</t>
  </si>
  <si>
    <t>Эти джинсы от линейки QS by s.Oliver изготовлены из высококачественного материала, который включает в себя 83% хлопка, обеспечивающего комфорт и отличные дышащие свойства во время носки. Дополнительно в состав входит 16% полиэстера и 1% эластана, что придает ткани необходимую эластичность, обеспечивая свободу движений и удобство при носке. Эта модель оснащена удобными карманами, которые позволяют хранить необходимые вещи всегда под рукой, добавляя практичности и функциональности вашему повседневному стилю. Универсальность и превосходное качество делают эти джинсы идеальным выбором для разнообразных случаев, будь то повседневные прогулки или деловые встречи. Сочетайте их с различными элементами вашего гардероба, создавая стильные и современные образы, которые подчеркнут вашу индивидуальность и чувство стиля. Будьте модными и стильными с джинсами от линейки QS by s.Oliver бренда S.Oliver, наслаждаясь комфортом и элегантностью каждый день!</t>
  </si>
  <si>
    <t>83% хлопок, 16% полиэстер, 1% эластан</t>
  </si>
  <si>
    <t>50251261852141309-56Z2</t>
  </si>
  <si>
    <t>Эти джинсы станут идеальной основой для создания самых смелых и ярких образов. Выполненные из высококачественного денима, они имеют оригинальный крой: облегают фигуру на всей длине ноги и слегка расширяются к низу. Это придает модели стильный и современный вид. В отличие от других моделей, эти классические джинсы обладают универсальностью, что позволяет легко комбинировать их с разнообразными верхами — будь то футболка, свитшот, короткая куртка или блузка. Они прекрасно подходят для повседневной носки и прогулок, а также станут отличным вариантом для похода в офис, если требуется соблюдение дресс-кода с элементами комфорта и стиля. Дополните образ подходящей обувью и аксессуарами, чтобы выделиться из толпы и подчеркнуть свою индивидуальность. Джинсы предлагают много возможностей для экспериментов с модой, становясь основой для разнообразных и увлекательных модных экспериментов, подчеркивающих ваш уникальный стиль.</t>
  </si>
  <si>
    <t>83% хлопок, 15% полиэстер, 2% эластан</t>
  </si>
  <si>
    <t>40/36</t>
  </si>
  <si>
    <t>50251261852145517-93Z2</t>
  </si>
  <si>
    <t>Женские джинсы — это превосходный выбор для стильных и уверенных в себе девушек и женщин, которые ценят качество и комфорт в каждой детали своей одежды. Наши джинсы изготовлены из высококачественного премиум материала, который не только приятен к телу, но и гарантирует долговечность, что делает их идеальными для повседневной носки. Благодаря зауженной модели, они безупречно садятся на любую фигуру, подчеркивая ее достоинства и создавая эффект элегантности. Эти джинсы объединяют в себе лучшие качества: комфорт, обеспечиваемый натуральным хлопком, и изящество, придаваемое узким кроем.
Выполненные из прочной, но при этом мягкой ткани, джинсы дарят непревзойденное сочетание удобства и стиля. Они легко комбинируются с различными элементами гардероба, будь то классическая рубашка для офиса или яркий топ для вечеринки.</t>
  </si>
  <si>
    <t>50251261852150146-58Z7</t>
  </si>
  <si>
    <t>50351261852005804-57Z5</t>
  </si>
  <si>
    <t>Мужские джинсы слим от немецкого бренда S.OLIVER очень популярны среди мужчин всех возрастов.Они хорошо садятся на любой тип фигуры и рост, например для невысоких и высоких и создают эффект стройного и элегантного силуэта. Выполнены из качественного материала и сидят очень комфортно. Джинсы удачно сочетаются с различными верхами, такими как футболка, свитшот, рубашка. Отлично подходят для прогулок, повседневного ношения в офис, а также для создания стильного образа в компании с подходящей обувью и аксессуарами.</t>
  </si>
  <si>
    <t>50351261852141248-53Z3</t>
  </si>
  <si>
    <t>Джинсы Regular Fit — это универсальный элемент гардероба, который сочетает в себе классический стиль и комфорт. Созданные для тех, кто ценит свободу движений и стильную посадку, эти джинсы имеют стандартную посадку, что делает их идеальным вариантом для повседневной носки или более формальных случаев. 
Благодаря застежке на пуговицу и молнию, они обеспечивают надежную фиксацию и удобство в использовании. Regular fit подчеркивает естественные линии фигуры, не стесняя движений, и подходит для любого типа телосложения. Эти джинсы легко комбинируются с различными элементами гардероба: от классических рубашек и пиджаков до повседневных футболок и свитшотов. Вы можете носить их с кроссовками для создания расслабленного образа или с классической обувью для более утонченного вида.</t>
  </si>
  <si>
    <t>50351261852141248-56Z7</t>
  </si>
  <si>
    <t>50351261852157911-53Z4</t>
  </si>
  <si>
    <t>Откройте для себя идеальные мужские джинсы от s.Oliver, которые станут ключевым элементом вашего гардероба. Сочетая современный стиль и исключительный комфорт, эти джинсы выполнены из качественного денима, гарантируя долговечность и удобство. Продуманный крой подчеркивает силуэт, а универсальный дизайн легко комбинируется с рубашками или футболками. Идеальны для любого случая — от повседневных встреч до вечерних мероприятий, они отражают вашу индивидуальность и уверенность.</t>
  </si>
  <si>
    <t>28/32</t>
  </si>
  <si>
    <t>29/32</t>
  </si>
  <si>
    <t>31/32</t>
  </si>
  <si>
    <t>50351261852168215-52Z6</t>
  </si>
  <si>
    <t>Эти джинсы свободного кроя с зауженными книзу штанинами идеально адаптируются к вашему образу жизни, предоставляя выбор между повседневным и шикарным стилем. Удобная средняя посадка обеспечивает комфорт в любой ситуации, а практичные карманы добавляют функциональности. Независимо от того, куда вы направляетесь, эти джинсы гарантируют вам стильный и уверенный вид на каждый день. Превосходное сочетание моды и удобства для динамичной жизни!</t>
  </si>
  <si>
    <t>Coat</t>
  </si>
  <si>
    <t>50251161512169018-8404</t>
  </si>
  <si>
    <t>Пальто</t>
  </si>
  <si>
    <t>Куртки и пуховики</t>
  </si>
  <si>
    <t>Познакомьтесь с идеальным выбором для прохладной осени – стильным пальто, которое соединяет изысканность и комфорт. Приталенный крой с шерстяным эффектом делает это пальто незаменимым как для повседневной носки, так и для торжественных событий. Воротник с лацканами добавляет элегантности, а карманы с клапанами обеспечивают практичность, дополняя облик. Шлица сзади делает спинку пальто более выразительной и добавляет свободу движений. Застёжка на пуговицы подчеркивает классический стиль, в то время как стандартный крой гарантирует комфортную посадку. Это пальто станет вашим любимым спутником в холодное время года благодаря своему универсальному дизайну и функциональности.</t>
  </si>
  <si>
    <t>бежевый</t>
  </si>
  <si>
    <t>100% полиэстер, подкладка: 100% полиэстер</t>
  </si>
  <si>
    <t>XS</t>
  </si>
  <si>
    <t>40-42</t>
  </si>
  <si>
    <t>S</t>
  </si>
  <si>
    <t>42-44</t>
  </si>
  <si>
    <t>M</t>
  </si>
  <si>
    <t>L</t>
  </si>
  <si>
    <t>XL</t>
  </si>
  <si>
    <t>50251161512169018-9999</t>
  </si>
  <si>
    <t>Jacket</t>
  </si>
  <si>
    <t>50251161602165473-8001</t>
  </si>
  <si>
    <t>Куртка</t>
  </si>
  <si>
    <t>В этой короткой плюшевой куртке вы ощутите непревзойденное сочетание уюта и стиля. Выполненная с отделкой из искусственной кожи, она добавляет выразительности вашему городскому образу. Воротник с отворотами привносит элегантность в классический дизайн, а практичные прорезные карманы позволят хранить все необходимые мелочи под рукой. Застежка на пуговицы подчеркивает классический стиль, а длинные рукава согревают в прохладную погоду. Универсальный стандартный крой куртки идеально подходит для повседневных прогулок, обеспечивая комфорт и двойное тепло в любую погоду. Незаменимый элемент гардероба для девушек, которые ценят комфорт и модные акценты.</t>
  </si>
  <si>
    <t>100% полиэстер, покрытие: 100% полиуретан</t>
  </si>
  <si>
    <t>Outdoor Coat</t>
  </si>
  <si>
    <t>10211161512151763-8093</t>
  </si>
  <si>
    <t>Эта длинная стеганая куртка — идеальное сочетание стиля и функциональности для прохладных дней. Она станет великолепным дополнением вашего гардероба, предлагая не только элегантный дизайн, но и невероятное чувство комфорта. Прилегающий крой куртки подчеркивает фигуру и создает утонченный силуэт, при этом обеспечивая достаточно места для дополнительного слоя одежды под ней. Куртка оснащена съемным капюшоном, что добавляет ей универсальности. В ветреную и дождливую погоду капюшон станет незаменимым элементом защиты, а при улучшении погодных условий его можно легко снять, изменив общий стиль куртки. Это делает её идеальным вариантом как для повседневной носки, так и для более формальных мероприятий. Это идеальный выбор для тех, кто ищет практичное и долговечное решение для холодной погоды, сочетающее в себе комфорт, тепло и элегантность в каждой детали.</t>
  </si>
  <si>
    <t>100% полиэстер</t>
  </si>
  <si>
    <t>Outdoor Jacket</t>
  </si>
  <si>
    <t>10311161602126306-6285</t>
  </si>
  <si>
    <t>Эта мужская куртка изготовлена из высококачественного материала - 100% полиэстера, чтобы обеспечить максимальный комфорт и долговечность. Произведена в Индонезии, она отличается надежной конструкцией и высоким качеством. Мы знаем, что вы ищете не просто куртку, а что-то особенное. Именно поэтому она имеет уникальный дизайн. Она сочетает в себе классический и современный стиль, что делает ее идеальным выбором для стильных мужчин. Кроме того, она также мультифункциональная и может использоваться как в повседневной жизни, так и во время активных видов спорта. Вы будете впечатлены функциональностью этой куртки. Она имеет различные карманы, которые позволяют вам хранить все необходимые вещи на протяжении дня. Кроме того, куртка водоотталкивающая, защищает вас от дождя или снега во время плохой погоды. Это отличный выбор для любого сезона и позволит вам чувствовать себя комфортно и уверенно. Не упустите возможность приобрести уникальную вещь, которая демонстрирует ваш стиль и самобытность. Будь то на прогулке в городе или занятии спортом, эта куртка станет вашим надежным спутником. Покупайте куртку прямо сейчас и наслаждайтесь ее преимуществами и стилем.</t>
  </si>
  <si>
    <t>50251161512148198-05W0</t>
  </si>
  <si>
    <t>Обновите свой гардероб с пальто S.Oliver — воплощением изысканного стиля и непревзойдённого комфорта. Этот сезонный мастхэв создан для тех, кто ценит элегантность и утончённость в каждой детали. Использование только лучших материалов гарантирует долговечность и сохранение первозданного вида на долгие годы. Повседневный свободный крой, элегантный тренч с воротником с лацканами и поясом подчеркнет вашу фигуру.Отлично сочетается как с деловой одеждой, так и с повседневными образами, делая вас неотразимым в любой ситуации. Подарите себе уверенность и уют этой осенью. S.Oliver — ваш ключ к совершенному образу!</t>
  </si>
  <si>
    <t>белый</t>
  </si>
  <si>
    <t>50251161602148190-9999</t>
  </si>
  <si>
    <t>Уютно и стильно с этой шикарной укороченной курткой из искусственной овчины! Идеально подходит для прохладных осенних и весенних дней и вечеров. Тедди овчина в подкладке обеспечивают не только тепло, но и мягкость на ощупь, делая её тактильно приятной. Классический крой и спущенные плечи создают непринужденный силуэт, а застежка-молния обеспечивает удобство в надевание куртки. Сочетайте с джинсами для повседневного и стильного образа на открытом воздухе!</t>
  </si>
  <si>
    <t>50251161602168432-9999</t>
  </si>
  <si>
    <t>Подчеркните свой стиль с этой модной курткой-бомбером, которая привнесет в ваш гардероб свежую нотку. Она оснащена легкой подкладкой, что делает её идеальной для прохладных дней и вечеров, обеспечивая комфорт и защиту от ветра. Свободный крой обеспечивает свободу движений, а сочетание материалов придаёт неповторимый шарм. Удлиненная спинка добавляет динамики силуэту, а застежка на молнии обеспечивает удобство и практичность. Прорезные карманы идеально подходят для хранения необходимых мелочей. Длинные рукава и средняя длина делают её универсальным выбором, который можно сочетать как с джинсами для повседневного образа, так и с более нарядными вещами для создания стильного look-а.</t>
  </si>
  <si>
    <t>100% полиэстер, подкладка: 100% полиэстер, наполнитель: 100% полиэстер</t>
  </si>
  <si>
    <t>Vest</t>
  </si>
  <si>
    <t>50251161622168438-8001</t>
  </si>
  <si>
    <t>Жилет</t>
  </si>
  <si>
    <t>Откройте для себя модный жилет из искусственной овчины, который станет идеальным дополнением к вашему гардеробу. Этот стильный жилет прекрасно подходит для активного отдыха или повседневных прогулок в прохладную погоду. Свободный крой и мягкий плюшевый материал обеспечат комфорт и уют. Застежка на молнию позволяет легко создать непринужденный и современный образ. Внешний вид из искусственной кожи, воротник с лацканами и отсутствие рукавов придают жилету особую элегантность и универсальность. Средняя длина и свободная посадка делают этот жилет идеальным выбором для любого случая, подчеркивая ваш стиль и индивидуальность.</t>
  </si>
  <si>
    <t>100% полиэстер, покрытие 100% полиуретан</t>
  </si>
  <si>
    <t>Blouse</t>
  </si>
  <si>
    <t>10211101002150820-02A7</t>
  </si>
  <si>
    <t>Блузка</t>
  </si>
  <si>
    <t>Рубашки</t>
  </si>
  <si>
    <t>Универсальность дизайна позволяет блузке отлично вписываться в самые разные образы, будь то строгий деловой стиль или расслабленный повседневный наряд для прогулок по городу. Идеально подходящая для офиса, она подчеркнет профессионализм и уверенность в себе, а для особых случаев создаст обворожительный и запоминающийся лук. Блузка в сочетании с классическими брюками или юбкой станет воплощением утонченной строгости, а с джинсами преобразится в яркий и комфортный ансамбль для каждодневных дел.
Высококачественный материал, из которого изготовлена эта модель, не только приятен на ощупь, но и обладает удивительной стойкостью к износу. Он прекрасно сохраняет форму и насыщенность цвета даже после многочисленных стирок, что делает блузку надежным долговечным дополнением вашего гардероба. Дополнительные элементы дизайна, такие как изящные манжеты и аккуратный воротник, добавляют блузке нотку изысканности и завершенности.</t>
  </si>
  <si>
    <t>100% вискоза</t>
  </si>
  <si>
    <t>36</t>
  </si>
  <si>
    <t>Shirt</t>
  </si>
  <si>
    <t>50351111202158424-5268</t>
  </si>
  <si>
    <t>Рубашка</t>
  </si>
  <si>
    <t>Представляем нашу универсальную мужскую рубашку Regular Fit — незаменимый предмет гардероба на любой случай. Изготовленная из 100% хлопка, эта повседневная рубашка с длинными рукавами может похвастаться стильной вышивкой и уникальной отделкой, окрашенной в готовом виде. Воротник-стойка и манжеты добавляют нотку изысканности. Идеально подходит как для непринужденных выходных, так и для мероприятий в стиле smart-casual. Сочетайте с джинсами для создания непринужденного образа!</t>
  </si>
  <si>
    <t>100% хлопок</t>
  </si>
  <si>
    <t>50351111202158424-9059</t>
  </si>
  <si>
    <t>50251101002162737-7217</t>
  </si>
  <si>
    <t>Позвольте себе изысканную лёгкость с нашей блузкой из вискозы, сочетающей стиль и комфорт в каждом элементе. Изюминкой этой модели стали накладные нагрудные карманы, добавляющие функциональность и особый шарм. Закруглённый подол придаёт образу утончённость и завершённость, идеально подходя как для делового, так и для повседневного стиля. Эта блузка станет прекрасным дополнением вашего гардероба, подчёркивая индивидуальность и женственность в любой ситуации.</t>
  </si>
  <si>
    <t>зеленый</t>
  </si>
  <si>
    <t>32</t>
  </si>
  <si>
    <t>50351111202168226-0210</t>
  </si>
  <si>
    <t>Представляем рубашку от s.Oliver — идеальный выбор для стильных и уверенных в себе! Эта модель с коротким рукавом и прямым кроем создана для комфортной посадки и легкости движения. Отложной воротник добавляет классический акцент, а застежка на пуговицы обеспечивает удобство и практичность. Незаменима как для повседневного гардероба, так и для особых случаев. Эта рубашка станет вашим универсальным решением для создания безупречных образов, подчеркивающих вашу индивидуальность.</t>
  </si>
  <si>
    <t>50351111202168226-5022</t>
  </si>
  <si>
    <t>10211101002124829-0210</t>
  </si>
  <si>
    <t>Женская однотонная рубашка с карманом на груди это стильная и практичная вещь в гардеробе каждой модницы. Выполнена из высококачественного материала, обеспечивающего удобство и комфорт во время носки. Карман на груди добавляет еще больше практичности, позволяя хранить в нем мелочи, такие как ключи или телефон. Имеет отличную посадку и универсальный дизайн, что позволяет использовать ее как в повседневном, так и в деловом гардеробе. Модель имеет свободный крой с застежкой на пуговицы, ее можно легко и быстро надевать и снимать. Рукава длиной до запястья придают элегантности и делового стиля. Рубашка универсальна в использовании и легко сочетается с различными предметами гардероба от строгих брюк до легких юбок. Вы можете носить ее на работу, на свидание или на встречу с друзьями.</t>
  </si>
  <si>
    <t>76% вискоза, 24% полиэстер</t>
  </si>
  <si>
    <t>50251101002170001-3900</t>
  </si>
  <si>
    <t>Эта шикарная креповая блузка — ваш новый незаменимый аксессуар. V-образный вырез, нагрудный карман и отвороты рукавов добавят женственности и идеально подойдут для повседневных прогулок. Лёгкая ткань и свободный крой обеспечат вам прохладу и комфорт в течение всего дня.</t>
  </si>
  <si>
    <t>красный</t>
  </si>
  <si>
    <t>50251101002159085-0200</t>
  </si>
  <si>
    <t>Эта повседневная блузка с накладными карманами станет вашим незаменимым спутником для создания стильных образов каждый день. Свободный крой и практичные карманы позволяют легко сочетать её с различными элементами гардероба, идеально подходя как для работы, так и для отдыха. Легкая  ткань обеспечивает комфорт на протяжении всего дня. Длинные рукава с манжетами и аккуратная застёжка на пуговицах добавляют изысканности, делая эту блузку универсальным элементом вашего стиля.</t>
  </si>
  <si>
    <t>10211101002150820-59A2</t>
  </si>
  <si>
    <t>50251121302128917-9999</t>
  </si>
  <si>
    <t>Привлекательная блузка - идеальный выбор для летнего гардероба современной женщины. Она гарантированно станет классической и стильной основой образа, придающеего свежесть и нежность. Состав блузки включает в себя основной материал - хлопок, который обеспечивает мягкость и приятную на ощупь текстуру. Кроме того, содержит небольшое количество эластана, что придает ей эластичность и позволяет идеально сидеть по фигуре. Особенностью этой модели является свободный рукав длиной 3/4, который добавляет непринужденности и легкости образу. Благодаря свободному крою, блузку можно носить как с джинсами, так и со строгими брюками или юбкой. Она подойдет для любого случая – будь то деловая встреча или прогулка по городу. Вырез горловины выполнен в прямоугольной форме, что добавляет оригинальности и позволяет эффектно дополнить образ аксессуарами. Гладкая фактура материала придает элегантность и делает ее универсальным предметом гардероба, который можно сочетать с разными нарядами. Она поставляется из Индии, что говорит о высоком качестве исполнения и вниманию к деталям. Будьте модными и стильными с блузкой от линейки QS by s.Oliver бренда S.Oliver!.</t>
  </si>
  <si>
    <t>комбинация основной материал: 95% хлопок, 5% эластан сетка на рукавах: 95% полиэстер, 5% эластан</t>
  </si>
  <si>
    <t>50351111202158436-55Y5</t>
  </si>
  <si>
    <t>Хотите классику без ограничений? Эта джинсовая рубашка — ваш выбор для непринужденного стиля. Идеально подходит для повседневных дней или выходных приключений, ее стандартный крой и мягкая хлопковая ткань обеспечивают комфорт на весь день. Носите ее с брюками чинос или оставляйте ее свободной с джинсами. Универсальная основа гардероба на любой сезон!</t>
  </si>
  <si>
    <t>50251101002151637-5872</t>
  </si>
  <si>
    <t>Эта струящаяся блузка, которая без усилий выглядит шикарно, является неотъемлемой частью гардероба. Благодаря женственному силуэту и изящным сборкам она идеально подходит как для повседневных выходов, так и для более нарядных случаев. Воротник-стойка и застежка на пуговицы спереди добавляют нотку изысканности. Почему бы не сочетать ее с брюками по фигуре для создания изысканного офисного образа или не надеть ее с джинсами для бранча на выходных?</t>
  </si>
  <si>
    <t>10211101002150823-54G9</t>
  </si>
  <si>
    <t>Полоски — наш вечный фаворит! Эта стильная вискозная блузка станет незаменимой частью вашего гардероба. С длинными рукавами и удобным нагрудным карманом она прекрасно подходит для прохладных весенних дней и деловых встреч. Сочетайте с джинсами для расслабленного образа выходного дня или выберите юбку для особого вечера в ресторане. Универсальная и элегантная, эта блузка подчеркивает ваш вкус и чувство стиля, даря комфорт в любой обстановке. Незаменимый элемент современного гардероба!</t>
  </si>
  <si>
    <t>50251101002151637-0200</t>
  </si>
  <si>
    <t>50251101002170001-0200</t>
  </si>
  <si>
    <t>50251101002170001-6215</t>
  </si>
  <si>
    <t>50351111202170385-99N0</t>
  </si>
  <si>
    <t>Готовы к непринужденному стилю? Эта фланелевая рубашка — ваш выбор для создания стильного образа. Благодаря ворсистому твилу и классическому воротнику Kent она идеально подходит для спокойных встреч или неформальных выходов. Клетчатый узор поможет вам почувствовать себя в тренде без лишних усилий.</t>
  </si>
  <si>
    <t>Sweatshirt</t>
  </si>
  <si>
    <t>10211141402126023-9999</t>
  </si>
  <si>
    <t>Джемпер</t>
  </si>
  <si>
    <t>Толстовки и ветровки</t>
  </si>
  <si>
    <t>Изготовленный из высококачественных материалов, этот джемпер обеспечивает непревзойденный комфорт в течение всего дня. Мягкая ткань обеспечивает тепло в прохладную погоду, при этом позволяя коже дышать.
Дизайн этого джемпера превосходно сочетает классические и современные элементы. Тонкий вязаный рисунок добавляет утонченности, в то время как актуальный крой обеспечивает свободу движений. 
Будь то деловая встреча или вечер с друзьями, этот универсальный джемпер легко адаптируется под любой случай. Он органично впишется в любой образ – сочетайте его с элегантными брюками для бизнес-лука или с вашими любимыми джинсами для более расслабленного стиля.</t>
  </si>
  <si>
    <t>61% хлопок, 38% полиэстер, 1% эластан</t>
  </si>
  <si>
    <t>Pullover</t>
  </si>
  <si>
    <t>50251171702155710-8170</t>
  </si>
  <si>
    <t>Позвольте представить вам этот стильный и удобный пуловер от бренда S.Oliver. Этот женский пуловер отлично сочетает в себе комфорт и элегантность, чтобы предложить вам непревзойденный стиль и уют. Он также отлично подойдет как для повседневного образа, так и для особых случаев, благодаря своей универсальности и стильному дизайну. Каждая деталь этого пуловера продумана до мелочей. Неважно, ищете ли вы пуловер для повседневного ношения или же на особый случай, данный бренд предлагает широкий ассортимент моделей, чтобы удовлетворить самые разнообразные запросы. Используйте этот пуловер для создания различных образов - от casual до элегантного. Не упускайте возможность приобрести этот замечательный пуловер. Он идеально подойдет для тех, кто ценит комфорт, стиль и качество. Добавьте этот пуловер в свою коллекцию и наслаждайтесь его преимуществами каждый день.</t>
  </si>
  <si>
    <t>100% полиакрил</t>
  </si>
  <si>
    <t>XXL</t>
  </si>
  <si>
    <t>50-52</t>
  </si>
  <si>
    <t>Knitted sweater</t>
  </si>
  <si>
    <t>50251171702133366-82W0</t>
  </si>
  <si>
    <t>Этот женский лонгслив с длинными рукавами и круглым вырезом — вневременная базовая вещь, которая обязательно должна быть частью каждого гардероба. Он воплощает в себе идеальное сочетание стиля и комфорта, благодаря чему становится незаменимым элементом повседневной одежды. Лаконичный и продуманный дизайн позволяет легко сочетать его с другими вещами, создавая стильные образы для самых разных ситуаций. Универсальная посадка обеспечивает удобство и свободу движений на протяжении всего дня. Лонгслив изготовлен из качественных материалов, которые приятны к телу и долговечны в носке, сохраняя свой первоначальный вид даже после множества стирок.</t>
  </si>
  <si>
    <t>65% полиэстер, 35% вискоза</t>
  </si>
  <si>
    <t>50351171702158081-9999</t>
  </si>
  <si>
    <t>Парни, улучшите свой повседневный стиль с помощью нашего универсального вязаного пуловера. Эта жемчужина с длинными рукавами может похвастаться элегантным закругленным краем и воротником, идеально подходящим для прохладных осенних дней. Изготовленная из уютной хлопковой смеси, она станет вашим выбором для непринужденного комфорта. Сочетайте с джинсами для непринужденного образа на выходные или наденьте под блейзер для элегантно-повседневного очарования.</t>
  </si>
  <si>
    <t>80% ПАН, 20% хлопок</t>
  </si>
  <si>
    <t>50251171702162946-6503</t>
  </si>
  <si>
    <t>Свитер</t>
  </si>
  <si>
    <t>Погрузитесь в уют и стиль с нашим пуловером с текстурным узором и V-образным вырезом. Этот восхитительный свитер с длинными рукавами и спущенными плечами идеально сочетает в себе комфорт и современный дизайн. Его текстурный узор добавляет уникальности и визуального интереса, делая пуловер отличным выбором как для повседневного, так и для вечернего образа. Носите его с любимыми джинсами или юбкой для создания непринужденного, но элегантного ансамбля. Обновите свой гардероб с этим модным акцентом!</t>
  </si>
  <si>
    <t>50% полиакрил, 50% хлопок</t>
  </si>
  <si>
    <t>50251171702162946-7854</t>
  </si>
  <si>
    <t>10211171702161056-50X0</t>
  </si>
  <si>
    <t>Откройте для себя комфорт и стиль в одном изделии с нашим женским вязаным пуловером. V-образный вырез и длинные рукава придают элегантность, а свободная посадка гарантирует комфорт в течение всего дня. Подол с боковыми разрезами добавляет оригинальности вашему образу. Этот модный пуловер прекрасно держит форму и сохраняет насыщенный цвет даже после многочисленных стирок. Сочетайте его с любыми элементами гардероба и оставайтесь стильными в любой ситуации.</t>
  </si>
  <si>
    <t>60% хлопок, 40% полиакрил</t>
  </si>
  <si>
    <t>10211171702161056-65X0</t>
  </si>
  <si>
    <t>10211171702161056-81X0</t>
  </si>
  <si>
    <t>50251171702102138-0200</t>
  </si>
  <si>
    <t>Откройте для себя нашу новую модель трикотажного джемпера для женщин с рукавами «летучая мышь». Эта мягкая трикотажная модель добавит элегантности вашему повседневному образу. Свободный джемпер с рукавами 3/4 и закругленным подолом обеспечивает комфорт и стиль одновременно. Вырез горловины «лодочка» добавит женственности. Создайте игривый повседневный образ с этой универсальной вещью. Идеально подходит для наступающей осени: сочетайте его с джинсами и ботильонами для непринужденного образа. Насладитесь комфортом и изысканностью этого трикотажного джемпера.</t>
  </si>
  <si>
    <t>83% вискоза, 17% полиамид</t>
  </si>
  <si>
    <t>50251171702102138-3900</t>
  </si>
  <si>
    <t>Cardigan</t>
  </si>
  <si>
    <t>50251171722158559-4176</t>
  </si>
  <si>
    <t>Кардиган</t>
  </si>
  <si>
    <t>Добавьте изюминку вашему гардеробу с женским кардиганом от s.Oliver. Идеальный баланс между элегантностью и уютом, этот кардиган создан, чтобы подчеркнуть вашу индивидуальность. Изготовленный из мягкой, качественной ткани, он окутывает нежным теплом и комфортом. Универсальный крой и стильные детали делают его актуальным в любой обстановке — будь то офисный день или вечерняя прогулка. Легко комбинируется с платьями, брюками или джинсами для создания стильного образа.</t>
  </si>
  <si>
    <t>розовый</t>
  </si>
  <si>
    <t>50251171702158550-5872</t>
  </si>
  <si>
    <t>50251171702158572-80W0</t>
  </si>
  <si>
    <t>Позвольте вашему стилю сиять с женским пуловером от s.Oliver. Этот изысканный пуловер сочетает в себе утонченность и комфорт, становясь идеальным спутником для любого случая. Выполнен из мягкой, высококачественной ткани, он дарит ощущение легкости и тепла. Элегантный силуэт и внимательное акцентирование деталей добавляют нотку изящества, а разнообразие оттенков позволяет легко вписать его в ваш гардероб. Сочетайте с брюками или юбкой для создания очаровательного образа.</t>
  </si>
  <si>
    <t>88% полиэстер, 6% полиамид, 6% эластан</t>
  </si>
  <si>
    <t>50251171702155710-21G0</t>
  </si>
  <si>
    <t>оранжевый</t>
  </si>
  <si>
    <t>50251171702170525-39W0</t>
  </si>
  <si>
    <t>Добавьте изюминку в свой повседневный образ с этим модным свитером с V-образным вырезом. Свободный крой и спущенные плечи обеспечат непринужденную атмосферу в любом случае. Этот вязаный джемпер идеально подходит для отдыха с друзьями или прогулок по городу, создавая непринужденный образ.</t>
  </si>
  <si>
    <t>69% полиакрил, 31% полиэстер</t>
  </si>
  <si>
    <t>50251171702170525-62W0</t>
  </si>
  <si>
    <t>Sweater</t>
  </si>
  <si>
    <t>10211171702161754-4101</t>
  </si>
  <si>
    <t>Погрузитесь в мир комфорта и стиля с нашим стильным пуловером! Этот прекрасный пуловер с изысканным вырезом-лодочкой идеально подчеркнёт ваш вкус и утончённость. Подвернутый край добавляет уникальности, создавая эффект завершённого образа. Длинные рукава реглан обеспечивают непревзойдённую свободу движений и удобство в любое время дня. Этот пуловер станет вашим верным спутником как в офисе, так и на прогулке с друзьями, добавляя элегантности и уверенности в каждое мгновение.</t>
  </si>
  <si>
    <t>50251171702170514-0200</t>
  </si>
  <si>
    <t>Ваш новый любимый свитер уже здесь! Этот трикотажный свитер с воротником-стойкой и спущенными плечами станет прекрасным дополнением вашего гардероба, идеально подходя для расслабленного образа жизни. Изготовленный из хлопковой смеси, он обеспечивает комфортную носку в любой ситуации — будь то отдых на природе или встреча с друзьями. Свитер имеет длинные рукава, а его прямой крой и обычная посадка гарантируют удобство и свободу движений. Отсутствие застежек придает модели минималистичный и стильный вид, позволяя легко сочетать ее с другими предметами гардероба для создания непринужденного образа.</t>
  </si>
  <si>
    <t>50251171702170514-5832</t>
  </si>
  <si>
    <t>50351171702170367-6245</t>
  </si>
  <si>
    <t>Готовы к крутому настроению? Этот джемпер крупной вязки — именно то, что нужно для создания непринужденного и стильного образа. С эффектом потертости и подвернутыми краями, он добавляет уникальности и модной небрежности вашему стилю. Этот джемпер идеально подходит для отдыха с друзьями или для неформальных прогулок. С трикотажным воротником и круглым вырезом горловины, он обеспечивает комфорт и стиль. Подвернутые края рукавов и подгиб добавляют дополнительный акцент, придавая изделию особый характер. Джемпер имеет стандартную посадку, что гарантирует удобство и свободу движений. Носите его по-своему и выразите свой индивидуальный стиль каждый день!</t>
  </si>
  <si>
    <t>50351171702170367-8148</t>
  </si>
  <si>
    <t>50351171702170367-9999</t>
  </si>
  <si>
    <t>50251171702124669-6985</t>
  </si>
  <si>
    <t>Женская жилетка - это модная и стильная вещь, которая станет отличным дополнением к вашему гардеробу. Она выполнена из высококачественных материалов: 60% хлопка, 20% полиакрила, 16% полиэстера и 4% эластана. Такой состав обеспечивает не только комфортную посадку, но и долговечность изделия. Особенностью этой модели являются разрезы по бокам, которые придают ей оригинальность и легкость. В таком жилете вы будете выглядеть элегантно и стильно. Она имеет трикотажную фактуру, что делает ее еще более привлекательной и удобной в использовании. Согреет вас в холодные дни и станет универсальным предметом гардероба, который можно носить на любое время года.  Подберите эту жилетку к вашим любимым джинсам или юбке, добавьте стильный аксессуар и вы будете выглядеть на все сто. Будьте модными и стильными с жилетом от линейки QS by s.Oliver бренда S.Oliver!</t>
  </si>
  <si>
    <t>60% хлопок, 20% полиакрил, 16% полиэстер, 4% эластан</t>
  </si>
  <si>
    <t>50251171702172608-3900</t>
  </si>
  <si>
    <t>Почувствуйте уникальное сочетание комфорта и стиля с этим утонченным свитером прямого кроя, декорированным элегантным узором «соты». Он изготовлен из мягкой вискозной пряжи, что придает ему особую легкость и нежность на ощупь. Классический круглый вырез горловины и длинные рукава делают этот свитер универсальным элементом вашего повседневного гардероба. Его прямой крой обеспечивает свободу движений и подходит для любого типа фигуры. Этот свитер легко сочетается с джинсами или брюками, добавляя нотку изысканности вашему образу в любых условиях. Незаменимый выбор для создания стильного и комфортного лука на каждый день.</t>
  </si>
  <si>
    <t>бордовый</t>
  </si>
  <si>
    <t>50% вискоза, 28% полиэстер, 22% полиамид</t>
  </si>
  <si>
    <t>50251171702172608-6215</t>
  </si>
  <si>
    <t>50251171702155710-9999</t>
  </si>
  <si>
    <t>50251171702133366-99W0</t>
  </si>
  <si>
    <t>50351171702158081-7967</t>
  </si>
  <si>
    <t>10211171702159297-9999</t>
  </si>
  <si>
    <t>Объявляем о завершении Ваших поисков настоящей модной находки. Перед Вами пуловер от немецкого бренда S.OLIVER. Это не просто пуловер, это - комфорт, стиль и универсальность в одном флаконе. Этот стильный пуловер женский, выполненный в классическом цвете, станет идеальным дополнением как к повседневному, так и к деловому стилю.
Его оригинальный крой смело можно назвать пуловер можно назвать универсальным, что на сегодняшний день является одним из самых актуальных трендов. С первого взгляда может показаться, что перед Вами обычный пуловер тонкий, но стоит его одеть, и вы почувствуете, насколько он может быть теплым.</t>
  </si>
  <si>
    <t>72% вискоза, 28% полиэстер</t>
  </si>
  <si>
    <t>10211171702125626-5659</t>
  </si>
  <si>
    <t>Позвольте представить вам этот стильный и удобный пуловер от бренда S.Oliver. Этот женский пуловер отлично сочетает в себе комфорт и элегантность, чтобы предложить вам непревзойденный стиль и уют. Используя высококачественные материалы, этот пуловер состоит из 60% вискозы и 40% хлопка, обеспечивая идеальное сочетание мягкости и прочности. Эта комбинация материалов делает его приятным на ощупь и долговечным, чтобы вы могли наслаждаться им на протяжении долгого времени. Этот пуловер имеет облегченный вырез, который подчеркнет вашу женственность и придаст вам элегантный вид. Он также отлично подойдет как для повседневного образа, так и для особых случаев, благодаря своей универсальности и стильному дизайну. Каждая деталь этого пуловера продумана до мелочей. Используйте этот пуловер для создания различных образов - от casual до элегантного.</t>
  </si>
  <si>
    <t>60% вискоза, 40% хлопок</t>
  </si>
  <si>
    <t>Turtleneck</t>
  </si>
  <si>
    <t>10211121302125577-5659</t>
  </si>
  <si>
    <t>Водолазка</t>
  </si>
  <si>
    <t>Женская однотонная водолазка с высоким горлом это прекрасное решение для создания стильного и комфортного образа. Эта модель выполнена из мягкого и приятного на ощупь материала, который обеспечивает тепло и комфорт в холодное время года. Высокий горловой воротник эффективно защищает шею от холодного ветра, а однотонный дизайн делает эту водолазку универсальной. Будьте уверены в своем вкусе, выбирая водолазку от S.OLIVER, потому что она идеально дополнит как деловой костюм, так и повседневный ансамбль. Впишите этот маст-хэв в свой осенне-зимний репертуар и выделитесь в толпе с безупречным чувством стиля. Не упустите возможность обновить свой гардероб — водолазка от S.OLIVER ждет вас. Поддайтесь шарму классики с современным акцентом.</t>
  </si>
  <si>
    <t>65% полиэстер, 35% хлопок</t>
  </si>
  <si>
    <t>10211141402169343-6933</t>
  </si>
  <si>
    <t>Женский джемпер s.Oliver — универсальное решение на каждый день. Приятный и мягкий материал обеспечивает комфорт. Современный крой с короткими рукавами подчёркивает актуальные тенденции и позволяет легко сочетать её с различными нарядами. Джемпер от s.Oliver подойдёт любой женщине, которая ищет сочетание практичности и стиля в одном изделии.</t>
  </si>
  <si>
    <t>10211171702161754-5083</t>
  </si>
  <si>
    <t>50251171702172608-0200</t>
  </si>
  <si>
    <t>50351171702158054-90W0</t>
  </si>
  <si>
    <t>Хотите стильное обновление вашего повседневного гардероба? Этот универсальный мужской трикотажный свитшот — ваш новый выбор для непринужденной прохлады. Изготовленный из мягкой хлопковой смеси с добавлением вискозы, он может похвастаться рукавами реглан и ребристым вырезом для непринужденной посадки. Идеально подходит для многослойного ношения в прохладные осенние дни или как самостоятельная вещь для расслабленных выходных.</t>
  </si>
  <si>
    <t>95% хлопок, 5% вискоза</t>
  </si>
  <si>
    <t>50351171702158929-78W0</t>
  </si>
  <si>
    <t>Позвольте вашему стилю проявиться с мужским пуловером от s.Oliver. Этот классический и одновременно современный элемент гардероба изготовлен из высококачественного материала, обеспечивающего комфорт и тепло в любую погоду. Стильный крой и продуманные детали придают пуловеру универсальность, позволяя создавать как повседневные, так и более формальные образы. Носите его с джинсами или брюками для безупречного внешнего вида, отражающего вашу индивидуальность и уверенность.</t>
  </si>
  <si>
    <t>100% хлопок, воротник: 95% хлопок, 5% эластан</t>
  </si>
  <si>
    <t>50351171702158929-82W0</t>
  </si>
  <si>
    <t>50351171702159019-7807</t>
  </si>
  <si>
    <t>Создайте стильный и современный образ с мужским лонгсливом от s.Oliver. Этот универсальный элемент гардероба создан из мягкой и дышащей ткани, обеспечивающей комфорт на протяжении всего дня. Элегантный крой и лаконичный дизайн позволяют легко сочетать его с различными стилями — от классических джинсов до строгих брюк. Идеально подходит для любой обстановки, будь то работа, встреча с друзьями или отдых, лонгслив подчеркивает вашу уверенность и вкус.</t>
  </si>
  <si>
    <t>50351171702159019-9104</t>
  </si>
  <si>
    <t>Polo</t>
  </si>
  <si>
    <t>50351131212170987-0210</t>
  </si>
  <si>
    <t>Поло</t>
  </si>
  <si>
    <t>Футболки и майки</t>
  </si>
  <si>
    <t>Откройте для себя изысканность и комфорт с поло от s.Oliver. Эта модель с короткими рукавами и элегантным V-образным вырезом идеально подходит для повседневного стиля. Ребристые манжеты на рукавах и ребристый край подола добавляют оригинальности и обеспечивают идеальную посадку. Поло от s.Oliver — воплощение стиля и удобства, которое станет вашим надежным спутником как в деловых, так и в повседневных образах. Подчеркните свою индивидуальность и отличный вкус!</t>
  </si>
  <si>
    <t>T-Shirt LS</t>
  </si>
  <si>
    <t>10211121302160861-81W1</t>
  </si>
  <si>
    <t>Лонгслив</t>
  </si>
  <si>
    <t>Лонгслив в рубчик с воротником поло — идеальный выбор для тех, кто ценит комфорт и стиль. Он выполнен из мягкой хлопковой смеси, обеспечивая уют, который так нужен в расслабленные воскресные дни. Облегающий крой подчёркивает фигуру, а V-образный вырез и изогнутый подол придают модели утончённость и изящество. Этот лонгслив прекрасно подойдёт как для похода в любимую кофейню, так и для уютного домашнего вечера. Будьте уверены: в нём вы всегда будете выглядеть и чувствовать себя превосходно.</t>
  </si>
  <si>
    <t>95% хлопок, 5% эластан</t>
  </si>
  <si>
    <t>46</t>
  </si>
  <si>
    <t>T-Shirt Body</t>
  </si>
  <si>
    <t>60261121322126286-9999</t>
  </si>
  <si>
    <t>Боди</t>
  </si>
  <si>
    <t>Переосмыслите ваш образ с элегантным женским боди от s.Oliver – там, где неоспоримый комфорт встречает безукоризненный стиль. Это боди станет фундаментальным элементом в вашем гардеробе, тайным ингредиентом, подчеркивающим вашу утонченность и женственность в любой ситуации.
Мастерски изготовленное из мягчайших тканей, боди от s.Oliver прилегает к телу как вторая кожа, гарантируя абсолютный комфорт и свободу движений. Невесомые материалы позволяют этой вещи идеально подходить для повседневной носки или вечерних мероприятий, обеспечивая при этом чувство свежести и уверенности. Дизайн боди обеспечивает удобную посадку благодаря тщательно продуманному крою. Либо прилегающий силуэт подчеркивает женственные изгибы, либо немного свободная форма предоставляет расслабленное и современное чувство. Благодаря боди s.Oliver, разгадка идеального образа лежит в простоте. Идеально сочетающееся с юбками высокой посадки, классическими брюками или джинсами, это боди служит базой для экспериментов с различными стилями и аксессуарами. А прочные и практичные кнопки между ног обеспечивают легкость в использовании и стойкость к повседневной носке.</t>
  </si>
  <si>
    <t>92% полиамид, 8% эластан</t>
  </si>
  <si>
    <t>T-Shirt</t>
  </si>
  <si>
    <t>50251121302144078-84D1</t>
  </si>
  <si>
    <t>Футболка</t>
  </si>
  <si>
    <t>Изготовленная из 100% хлопка, эта модель гарантирует максимальное удобство и мягкость для вашей кожи, обеспечивая комфорт в течение всего дня. Женственная и универсальная, эта повседневная вещь станет отличным дополнением к вашему гардеробу. Её легко комбинировать с разными элементами одежды, создавая как повседневные, так и более стильные образы. Повседневный вид и стандартная посадка футболки создают непринужденную элегантность, идеально подходящую для различных случаев. Короткие рукава и классический круглый вырез добавляют образу простоты и лаконичности, что позволяет легко интегрировать эту вещь в разнообразные стили. Эта футболка станет вашим незаменимым спутником, помогая выражать индивидуальность и оставаясь стильной в любой ситуации.</t>
  </si>
  <si>
    <t>коричневый</t>
  </si>
  <si>
    <t>10211121302160861-9400</t>
  </si>
  <si>
    <t>85% хлопок, 10% вискоза, 5% эластан</t>
  </si>
  <si>
    <t>50351121302167473-0210</t>
  </si>
  <si>
    <t>Комфорт и стиль сочетаются в этой футболке из стираного хлопкового джерси. Благодаря текстуре пряжи и классическому крою она идеально подходит для ленивых воскресных выходных или неформальных прогулок. Как насчёт того, чтобы добавить эту универсальную вещь в свой гардероб? Вам понравится её повседневный стиль!</t>
  </si>
  <si>
    <t>Shorts</t>
  </si>
  <si>
    <t>10311261852142321-55Z4</t>
  </si>
  <si>
    <t>Джинсовые шорты</t>
  </si>
  <si>
    <t>Шорты</t>
  </si>
  <si>
    <t>Позвольте вам представить мужские повседневные спортивные шорты, которые станут идеальным дополнением вашего летнего гардероба. Эти шорты выполнены из легких и дышащих материалов, обеспечивающих максимальный комфорт даже в самые жаркие дни. Благодаря продуманному дизайну, они прекрасно сочетаются с различными вариантами верха, создавая как деловые образы для работы или учебы, так и более расслабленные, подходящие для прогулок или отдыха. Универсальность этих шорт позволяет использовать их как для занятий спортом, таких как бег или фитнес, так и для расслабленного времяпровождения на пляже или в парке. Они оснащены удобной резинкой на талии и практичными карманами, добавляя функциональности. Эти шорты легко стираются и быстро сохнут, что делает их незаменимыми в летнем гардеробе. Выбирая эти мужские шорты, вы получаете идеальное сочетание стиля, комфорта и практичности.</t>
  </si>
  <si>
    <t>79% хлопок, 20% полиэстер, 1% эластан</t>
  </si>
  <si>
    <t>28</t>
  </si>
  <si>
    <t>Denim shorts</t>
  </si>
  <si>
    <t>50351261862168204-53Z4</t>
  </si>
  <si>
    <t>Представляем идеальные шорты для повседневных прогулок и расслабленных выходных! Средняя посадка и классический крой обеспечивают непревзойденный комфорт, а хлопковая смесь позволяет чувствовать себя легко весь день. Собираетесь на кофе с друзьями? Эти шорты — ваш лучший спутник! Элегантная застежка на пуговице и молнии, стильный пятикарманный дизайн и современный подвернутый край придают образу стильный и свежий вид. Выбирайте комфорт и стиль с каждым шагом!</t>
  </si>
  <si>
    <t>50351261862168204-56Z6</t>
  </si>
  <si>
    <t>30</t>
  </si>
  <si>
    <t>31</t>
  </si>
  <si>
    <t>Dress</t>
  </si>
  <si>
    <t>10211202002160903-5959</t>
  </si>
  <si>
    <t>Платье</t>
  </si>
  <si>
    <t>Юбки и платья</t>
  </si>
  <si>
    <t>Оцените изысканность и уют платья из букле с изящными декоративными пуговицами. Узор в мелкую клетку добавляет шарма, а круглый вырез и длинные рукава придают элегантность. Разрез сбоку в подоле обеспечивает легкость движений и нотку современности в классическом дизайне. Это платье станет отличным выбором как для деловых встреч, так и для стильных выходов. Почувствуйте себя уверенно и модно в любом окружении, выделяйтесь с помощью продуманных деталей и утончённого стиля.</t>
  </si>
  <si>
    <t>70% хлопок, 23% полиэстер, 5% вискоза, 2% эластан</t>
  </si>
  <si>
    <t>Skirt</t>
  </si>
  <si>
    <t>10211191902162084-5959</t>
  </si>
  <si>
    <t>Юбка</t>
  </si>
  <si>
    <t>Окунитесь в стиль и комфорт с юбкой из фактурного трикотажа интерлок. Эта модель с изящным разрезом и средней длиной станет незаменимой частью вашего гардероба. Обычная посадка подчёркивает фигуру, обеспечивая при этом свободу движений и комфорт на протяжении всего дня. Универсальный дизайн легко вписывается как в офисный, так и в повседневный стиль. Выразите свою индивидуальность с этой элегантной и универсальной юбкой, которая подходит для любого случая.</t>
  </si>
  <si>
    <t>84% полиэстер, 14% хлопок, 2% эластан</t>
  </si>
  <si>
    <t>50251191902158327-0009</t>
  </si>
  <si>
    <t>Ослепите в этой плиссированной юбке миди с потрясающим металлическим эффектом! Идеально подходит для вечеринок или гламурных вечеров, эта универсальная вещь легко переходит из дня в ночь. Эластичная трикотажная ткань обеспечивает комфорт, а расклешенный силуэт подчеркивает любую фигуру. Сочетайте с гладким топом и каблуками, чтобы создать сногсшибательный образ. Готовы сиять?</t>
  </si>
  <si>
    <t>100% полиэстер с покрытием</t>
  </si>
  <si>
    <t>10211202002142276-9999</t>
  </si>
  <si>
    <t>Познакомьтесь с очаровательным платьем с вырезами — настоящей находкой для модниц, стремящихся выделиться. Изготовленное из 95% хлопка и 5% спандекса, оно обеспечивает невероятный комфорт и прекрасную посадку, обнимая фигуру и подчеркивая ее достоинства. Асимметричный вырез горловины добавляет модный и оригинальный акцент, подчеркивающий ваш уникальный стиль. Длина макси и длинные рукава делают это платье универсальным выбором для различных событий — от встреч с друзьями до романтических вечеров.
Совет по стилю: сочетайте платье с ботинками, чтобы создать непринужденный и шикарный образ, который подчеркнет вашу индивидуальность. Мягкая ткань и свободный крой позволят вам оставаться в комфорте на протяжении всего дня. Это платье с легкостью станет центральной вещью в вашем гардеробе и позволит вам стать трендсеттером сезона! Надев его, вы сможете воплотить в жизнь любой модный замысел и произвести впечатление в любой обстановке.</t>
  </si>
  <si>
    <t>50251191902166010-58Z2</t>
  </si>
  <si>
    <t>Позвольте вашим джинсовым мечтам воплотиться в реальность с этой великолепной юбкой длиной до икры. С высокой посадкой и универсальным дизайном, она станет незаменимым элементом вашего повседневного гардероба. Идеальна для свиданий или выходных прогулок, эта модель с пятью карманами сочетает стиль и практичность. Шлевки для ремня позволяют добавить акценты в ваш образ. Застежка на молнию и пуговицу обеспечивает удобство и надежность. Откройте для себя свободу самовыражения каждый день!</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</si>
  <si>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</si>
  <si>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</si>
  <si>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</si>
  <si>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</si>
  <si>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</si>
  <si>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Обувь</t>
  </si>
  <si>
    <t>Аксессуары</t>
  </si>
  <si>
    <t>Спорт. Инвентарь</t>
  </si>
  <si>
    <t>Сумки и рюкзаки</t>
  </si>
  <si>
    <t>Всего</t>
  </si>
  <si>
    <t>Сумма. в руб.</t>
  </si>
  <si>
    <t>Кол-во</t>
  </si>
  <si>
    <t>Анализ состава заказа по полу</t>
  </si>
  <si>
    <t>Унисекс</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</si>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</sst>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8"/>
      <name val="Arial"/>
    </font>
    <font>
      <b/>
      <sz val="8"/>
      <name val="Arial"/>
      <family val="2"/>
      <charset val="1"/>
    </font>
    <font>
      <sz val="8"/>
      <name val="Arial"/>
      <family val="2"/>
      <charset val="1"/>
    </font>
    <font>
      <b/>
      <sz val="8"/>
      <color rgb="FFFF0000"/>
      <name val="Arial"/>
      <family val="2"/>
      <charset val="1"/>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4" fillId="0" borderId="0" applyNumberFormat="0" applyFill="0" applyBorder="0" applyAlignment="0" applyProtection="0"/>
  </cellStyleXfs>
  <cellXfs count="58">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1" xfId="0" applyFont="1" applyBorder="1" applyAlignment="1">
      <alignment horizontal="center" vertical="top" wrapText="1"/>
    </xf>
    <xf numFmtId="0" fontId="3" fillId="0" borderId="2" xfId="0" applyFont="1" applyBorder="1" applyAlignment="1">
      <alignment horizontal="center" vertical="top"/>
    </xf>
    <xf numFmtId="0" fontId="0" fillId="0" borderId="1" xfId="0" applyBorder="1" applyAlignment="1">
      <alignment horizontal="center" vertical="top" wrapText="1"/>
    </xf>
    <xf numFmtId="0" fontId="0" fillId="0" borderId="6" xfId="0" applyBorder="1" applyAlignment="1">
      <alignment horizontal="center" vertical="top" wrapText="1"/>
    </xf>
    <xf numFmtId="4" fontId="0" fillId="0" borderId="6" xfId="0" applyNumberFormat="1" applyBorder="1" applyAlignment="1">
      <alignment horizontal="center" vertical="top"/>
    </xf>
    <xf numFmtId="2" fontId="3" fillId="0" borderId="6" xfId="0" applyNumberFormat="1" applyFont="1" applyBorder="1" applyAlignment="1">
      <alignment horizontal="center" vertical="top"/>
    </xf>
    <xf numFmtId="4" fontId="1" fillId="0" borderId="6"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0" fontId="0" fillId="0" borderId="7" xfId="0" applyBorder="1" applyAlignment="1">
      <alignment horizontal="center" vertical="top" wrapText="1"/>
    </xf>
    <xf numFmtId="0" fontId="0" fillId="3" borderId="1" xfId="0" applyFill="1" applyBorder="1" applyAlignment="1">
      <alignment horizontal="center" vertical="top"/>
    </xf>
    <xf numFmtId="0" fontId="1" fillId="0" borderId="2" xfId="0" applyFont="1" applyBorder="1" applyAlignment="1">
      <alignment horizontal="center" vertical="top" wrapText="1"/>
    </xf>
    <xf numFmtId="0" fontId="1" fillId="0" borderId="7" xfId="0" applyFont="1" applyBorder="1" applyAlignment="1">
      <alignment horizontal="center" vertical="top" wrapText="1"/>
    </xf>
    <xf numFmtId="0" fontId="0" fillId="0" borderId="1" xfId="0" applyBorder="1" applyAlignment="1">
      <alignment horizontal="center" vertical="top"/>
    </xf>
    <xf numFmtId="0" fontId="1" fillId="3" borderId="6" xfId="0" applyFont="1" applyFill="1" applyBorder="1" applyAlignment="1">
      <alignment horizontal="center" vertical="top"/>
    </xf>
    <xf numFmtId="2" fontId="1" fillId="0" borderId="6" xfId="0" applyNumberFormat="1" applyFont="1" applyBorder="1" applyAlignment="1">
      <alignment horizontal="center" vertical="top"/>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4" fillId="0" borderId="1" xfId="1" applyBorder="1" applyAlignment="1">
      <alignment horizontal="center" vertical="top"/>
    </xf>
    <xf numFmtId="0" fontId="5" fillId="0" borderId="0" xfId="0" applyFont="1"/>
    <xf numFmtId="0" fontId="7" fillId="0" borderId="0" xfId="0" applyFont="1"/>
    <xf numFmtId="0" fontId="8" fillId="6" borderId="0" xfId="0" applyFont="1" applyFill="1"/>
    <xf numFmtId="0" fontId="8" fillId="0" borderId="0" xfId="0" applyFont="1"/>
    <xf numFmtId="0" fontId="7" fillId="0" borderId="8" xfId="0" applyFont="1" applyBorder="1"/>
    <xf numFmtId="0" fontId="8" fillId="6" borderId="8" xfId="0" applyFont="1" applyFill="1" applyBorder="1"/>
    <xf numFmtId="0" fontId="8" fillId="6" borderId="9" xfId="0" applyFont="1" applyFill="1" applyBorder="1"/>
    <xf numFmtId="0" fontId="8" fillId="6" borderId="10" xfId="0" applyFont="1" applyFill="1" applyBorder="1"/>
    <xf numFmtId="4" fontId="8" fillId="0" borderId="8" xfId="0" applyNumberFormat="1" applyFont="1" applyBorder="1"/>
    <xf numFmtId="4" fontId="7" fillId="0" borderId="0" xfId="0" applyNumberFormat="1" applyFont="1"/>
    <xf numFmtId="4" fontId="8" fillId="0" borderId="0" xfId="0" applyNumberFormat="1" applyFont="1"/>
    <xf numFmtId="4" fontId="8" fillId="6" borderId="8" xfId="0" applyNumberFormat="1" applyFont="1" applyFill="1" applyBorder="1"/>
    <xf numFmtId="4" fontId="7" fillId="0" borderId="8" xfId="0" applyNumberFormat="1" applyFont="1" applyBorder="1"/>
    <xf numFmtId="0" fontId="0" fillId="0" borderId="5"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vertical="top" wrapText="1"/>
    </xf>
    <xf numFmtId="0" fontId="0" fillId="0" borderId="5" xfId="0" applyBorder="1" applyAlignment="1">
      <alignment horizontal="center" vertical="top"/>
    </xf>
    <xf numFmtId="0" fontId="0" fillId="0" borderId="4" xfId="0" applyBorder="1" applyAlignment="1">
      <alignment horizontal="center" vertical="top"/>
    </xf>
    <xf numFmtId="0" fontId="6" fillId="7" borderId="0" xfId="0" applyFont="1" applyFill="1" applyAlignment="1">
      <alignment horizontal="center" vertical="center" wrapText="1"/>
    </xf>
    <xf numFmtId="0" fontId="5" fillId="7" borderId="0" xfId="0" applyFont="1" applyFill="1" applyAlignment="1">
      <alignment horizontal="center" vertical="center" wrapText="1"/>
    </xf>
    <xf numFmtId="0" fontId="5"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F31B-49F6-93A3-F482D563B13D}"/>
            </c:ext>
          </c:extLst>
        </c:ser>
        <c:dLbls>
          <c:dLblPos val="outEnd"/>
          <c:showLegendKey val="0"/>
          <c:showVal val="1"/>
          <c:showCatName val="0"/>
          <c:showSerName val="0"/>
          <c:showPercent val="0"/>
          <c:showBubbleSize val="0"/>
        </c:dLbls>
        <c:gapWidth val="100"/>
        <c:axId val="337580600"/>
        <c:axId val="337584864"/>
      </c:barChart>
      <c:catAx>
        <c:axId val="337580600"/>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37584864"/>
        <c:crosses val="autoZero"/>
        <c:auto val="1"/>
        <c:lblAlgn val="ctr"/>
        <c:lblOffset val="100"/>
        <c:noMultiLvlLbl val="0"/>
      </c:catAx>
      <c:valAx>
        <c:axId val="337584864"/>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37580600"/>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BE1B-48E1-B00A-F6856491CB78}"/>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BE1B-48E1-B00A-F6856491CB78}"/>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BE1B-48E1-B00A-F6856491CB78}"/>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BE1B-48E1-B00A-F6856491CB78}"/>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4BC4-4858-AFE0-A760D388559F}"/>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26" Type="http://schemas.openxmlformats.org/officeDocument/2006/relationships/image" Target="../media/image26.png"/><Relationship Id="rId21" Type="http://schemas.openxmlformats.org/officeDocument/2006/relationships/image" Target="../media/image21.png"/><Relationship Id="rId42" Type="http://schemas.openxmlformats.org/officeDocument/2006/relationships/image" Target="../media/image42.png"/><Relationship Id="rId47" Type="http://schemas.openxmlformats.org/officeDocument/2006/relationships/image" Target="../media/image47.png"/><Relationship Id="rId63" Type="http://schemas.openxmlformats.org/officeDocument/2006/relationships/image" Target="../media/image63.png"/><Relationship Id="rId68" Type="http://schemas.openxmlformats.org/officeDocument/2006/relationships/image" Target="../media/image68.png"/><Relationship Id="rId84" Type="http://schemas.openxmlformats.org/officeDocument/2006/relationships/image" Target="../media/image84.png"/><Relationship Id="rId89" Type="http://schemas.openxmlformats.org/officeDocument/2006/relationships/image" Target="../media/image89.png"/><Relationship Id="rId112" Type="http://schemas.openxmlformats.org/officeDocument/2006/relationships/image" Target="../media/image112.png"/><Relationship Id="rId16" Type="http://schemas.openxmlformats.org/officeDocument/2006/relationships/image" Target="../media/image16.png"/><Relationship Id="rId107" Type="http://schemas.openxmlformats.org/officeDocument/2006/relationships/image" Target="../media/image107.png"/><Relationship Id="rId11" Type="http://schemas.openxmlformats.org/officeDocument/2006/relationships/image" Target="../media/image11.png"/><Relationship Id="rId32" Type="http://schemas.openxmlformats.org/officeDocument/2006/relationships/image" Target="../media/image32.png"/><Relationship Id="rId37" Type="http://schemas.openxmlformats.org/officeDocument/2006/relationships/image" Target="../media/image37.png"/><Relationship Id="rId53" Type="http://schemas.openxmlformats.org/officeDocument/2006/relationships/image" Target="../media/image53.png"/><Relationship Id="rId58" Type="http://schemas.openxmlformats.org/officeDocument/2006/relationships/image" Target="../media/image58.png"/><Relationship Id="rId74" Type="http://schemas.openxmlformats.org/officeDocument/2006/relationships/image" Target="../media/image74.png"/><Relationship Id="rId79" Type="http://schemas.openxmlformats.org/officeDocument/2006/relationships/image" Target="../media/image79.png"/><Relationship Id="rId102" Type="http://schemas.openxmlformats.org/officeDocument/2006/relationships/image" Target="../media/image102.png"/><Relationship Id="rId5" Type="http://schemas.openxmlformats.org/officeDocument/2006/relationships/image" Target="../media/image5.png"/><Relationship Id="rId90" Type="http://schemas.openxmlformats.org/officeDocument/2006/relationships/image" Target="../media/image90.png"/><Relationship Id="rId95" Type="http://schemas.openxmlformats.org/officeDocument/2006/relationships/image" Target="../media/image95.png"/><Relationship Id="rId22" Type="http://schemas.openxmlformats.org/officeDocument/2006/relationships/image" Target="../media/image22.png"/><Relationship Id="rId27" Type="http://schemas.openxmlformats.org/officeDocument/2006/relationships/image" Target="../media/image27.png"/><Relationship Id="rId43" Type="http://schemas.openxmlformats.org/officeDocument/2006/relationships/image" Target="../media/image43.png"/><Relationship Id="rId48" Type="http://schemas.openxmlformats.org/officeDocument/2006/relationships/image" Target="../media/image48.png"/><Relationship Id="rId64" Type="http://schemas.openxmlformats.org/officeDocument/2006/relationships/image" Target="../media/image64.png"/><Relationship Id="rId69" Type="http://schemas.openxmlformats.org/officeDocument/2006/relationships/image" Target="../media/image69.png"/><Relationship Id="rId113" Type="http://schemas.openxmlformats.org/officeDocument/2006/relationships/image" Target="../media/image113.png"/><Relationship Id="rId80" Type="http://schemas.openxmlformats.org/officeDocument/2006/relationships/image" Target="../media/image80.png"/><Relationship Id="rId85" Type="http://schemas.openxmlformats.org/officeDocument/2006/relationships/image" Target="../media/image85.png"/><Relationship Id="rId12" Type="http://schemas.openxmlformats.org/officeDocument/2006/relationships/image" Target="../media/image12.png"/><Relationship Id="rId17" Type="http://schemas.openxmlformats.org/officeDocument/2006/relationships/image" Target="../media/image17.png"/><Relationship Id="rId33" Type="http://schemas.openxmlformats.org/officeDocument/2006/relationships/image" Target="../media/image33.png"/><Relationship Id="rId38" Type="http://schemas.openxmlformats.org/officeDocument/2006/relationships/image" Target="../media/image38.png"/><Relationship Id="rId59" Type="http://schemas.openxmlformats.org/officeDocument/2006/relationships/image" Target="../media/image59.png"/><Relationship Id="rId103" Type="http://schemas.openxmlformats.org/officeDocument/2006/relationships/image" Target="../media/image103.png"/><Relationship Id="rId108" Type="http://schemas.openxmlformats.org/officeDocument/2006/relationships/image" Target="../media/image108.png"/><Relationship Id="rId54" Type="http://schemas.openxmlformats.org/officeDocument/2006/relationships/image" Target="../media/image54.png"/><Relationship Id="rId70" Type="http://schemas.openxmlformats.org/officeDocument/2006/relationships/image" Target="../media/image70.png"/><Relationship Id="rId75" Type="http://schemas.openxmlformats.org/officeDocument/2006/relationships/image" Target="../media/image75.png"/><Relationship Id="rId91" Type="http://schemas.openxmlformats.org/officeDocument/2006/relationships/image" Target="../media/image91.png"/><Relationship Id="rId96" Type="http://schemas.openxmlformats.org/officeDocument/2006/relationships/image" Target="../media/image96.png"/><Relationship Id="rId1" Type="http://schemas.openxmlformats.org/officeDocument/2006/relationships/image" Target="../media/image1.png"/><Relationship Id="rId6" Type="http://schemas.openxmlformats.org/officeDocument/2006/relationships/image" Target="../media/image6.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49" Type="http://schemas.openxmlformats.org/officeDocument/2006/relationships/image" Target="../media/image49.png"/><Relationship Id="rId57" Type="http://schemas.openxmlformats.org/officeDocument/2006/relationships/image" Target="../media/image57.png"/><Relationship Id="rId106" Type="http://schemas.openxmlformats.org/officeDocument/2006/relationships/image" Target="../media/image106.png"/><Relationship Id="rId114" Type="http://schemas.openxmlformats.org/officeDocument/2006/relationships/image" Target="../media/image114.png"/><Relationship Id="rId10" Type="http://schemas.openxmlformats.org/officeDocument/2006/relationships/image" Target="../media/image10.png"/><Relationship Id="rId31" Type="http://schemas.openxmlformats.org/officeDocument/2006/relationships/image" Target="../media/image31.png"/><Relationship Id="rId44" Type="http://schemas.openxmlformats.org/officeDocument/2006/relationships/image" Target="../media/image44.png"/><Relationship Id="rId52" Type="http://schemas.openxmlformats.org/officeDocument/2006/relationships/image" Target="../media/image52.png"/><Relationship Id="rId60" Type="http://schemas.openxmlformats.org/officeDocument/2006/relationships/image" Target="../media/image60.png"/><Relationship Id="rId65" Type="http://schemas.openxmlformats.org/officeDocument/2006/relationships/image" Target="../media/image65.png"/><Relationship Id="rId73" Type="http://schemas.openxmlformats.org/officeDocument/2006/relationships/image" Target="../media/image73.png"/><Relationship Id="rId78" Type="http://schemas.openxmlformats.org/officeDocument/2006/relationships/image" Target="../media/image78.png"/><Relationship Id="rId81" Type="http://schemas.openxmlformats.org/officeDocument/2006/relationships/image" Target="../media/image81.png"/><Relationship Id="rId86" Type="http://schemas.openxmlformats.org/officeDocument/2006/relationships/image" Target="../media/image86.png"/><Relationship Id="rId94" Type="http://schemas.openxmlformats.org/officeDocument/2006/relationships/image" Target="../media/image94.png"/><Relationship Id="rId99" Type="http://schemas.openxmlformats.org/officeDocument/2006/relationships/image" Target="../media/image99.png"/><Relationship Id="rId101" Type="http://schemas.openxmlformats.org/officeDocument/2006/relationships/image" Target="../media/image101.png"/><Relationship Id="rId4" Type="http://schemas.openxmlformats.org/officeDocument/2006/relationships/image" Target="../media/image4.png"/><Relationship Id="rId9" Type="http://schemas.openxmlformats.org/officeDocument/2006/relationships/image" Target="../media/image9.png"/><Relationship Id="rId13" Type="http://schemas.openxmlformats.org/officeDocument/2006/relationships/image" Target="../media/image13.png"/><Relationship Id="rId18" Type="http://schemas.openxmlformats.org/officeDocument/2006/relationships/image" Target="../media/image18.png"/><Relationship Id="rId39" Type="http://schemas.openxmlformats.org/officeDocument/2006/relationships/image" Target="../media/image39.png"/><Relationship Id="rId109" Type="http://schemas.openxmlformats.org/officeDocument/2006/relationships/image" Target="../media/image109.png"/><Relationship Id="rId34" Type="http://schemas.openxmlformats.org/officeDocument/2006/relationships/image" Target="../media/image34.png"/><Relationship Id="rId50" Type="http://schemas.openxmlformats.org/officeDocument/2006/relationships/image" Target="../media/image50.png"/><Relationship Id="rId55" Type="http://schemas.openxmlformats.org/officeDocument/2006/relationships/image" Target="../media/image55.png"/><Relationship Id="rId76" Type="http://schemas.openxmlformats.org/officeDocument/2006/relationships/image" Target="../media/image76.png"/><Relationship Id="rId97" Type="http://schemas.openxmlformats.org/officeDocument/2006/relationships/image" Target="../media/image97.png"/><Relationship Id="rId104" Type="http://schemas.openxmlformats.org/officeDocument/2006/relationships/image" Target="../media/image104.png"/><Relationship Id="rId7" Type="http://schemas.openxmlformats.org/officeDocument/2006/relationships/image" Target="../media/image7.png"/><Relationship Id="rId71" Type="http://schemas.openxmlformats.org/officeDocument/2006/relationships/image" Target="../media/image71.png"/><Relationship Id="rId92" Type="http://schemas.openxmlformats.org/officeDocument/2006/relationships/image" Target="../media/image92.png"/><Relationship Id="rId2" Type="http://schemas.openxmlformats.org/officeDocument/2006/relationships/image" Target="../media/image2.png"/><Relationship Id="rId29" Type="http://schemas.openxmlformats.org/officeDocument/2006/relationships/image" Target="../media/image29.png"/><Relationship Id="rId24" Type="http://schemas.openxmlformats.org/officeDocument/2006/relationships/image" Target="../media/image24.png"/><Relationship Id="rId40" Type="http://schemas.openxmlformats.org/officeDocument/2006/relationships/image" Target="../media/image40.png"/><Relationship Id="rId45" Type="http://schemas.openxmlformats.org/officeDocument/2006/relationships/image" Target="../media/image45.png"/><Relationship Id="rId66" Type="http://schemas.openxmlformats.org/officeDocument/2006/relationships/image" Target="../media/image66.png"/><Relationship Id="rId87" Type="http://schemas.openxmlformats.org/officeDocument/2006/relationships/image" Target="../media/image87.png"/><Relationship Id="rId110" Type="http://schemas.openxmlformats.org/officeDocument/2006/relationships/image" Target="../media/image110.png"/><Relationship Id="rId61" Type="http://schemas.openxmlformats.org/officeDocument/2006/relationships/image" Target="../media/image61.png"/><Relationship Id="rId82" Type="http://schemas.openxmlformats.org/officeDocument/2006/relationships/image" Target="../media/image82.png"/><Relationship Id="rId19" Type="http://schemas.openxmlformats.org/officeDocument/2006/relationships/image" Target="../media/image19.png"/><Relationship Id="rId14" Type="http://schemas.openxmlformats.org/officeDocument/2006/relationships/image" Target="../media/image14.png"/><Relationship Id="rId30" Type="http://schemas.openxmlformats.org/officeDocument/2006/relationships/image" Target="../media/image30.png"/><Relationship Id="rId35" Type="http://schemas.openxmlformats.org/officeDocument/2006/relationships/image" Target="../media/image35.png"/><Relationship Id="rId56" Type="http://schemas.openxmlformats.org/officeDocument/2006/relationships/image" Target="../media/image56.png"/><Relationship Id="rId77" Type="http://schemas.openxmlformats.org/officeDocument/2006/relationships/image" Target="../media/image77.png"/><Relationship Id="rId100" Type="http://schemas.openxmlformats.org/officeDocument/2006/relationships/image" Target="../media/image100.png"/><Relationship Id="rId105" Type="http://schemas.openxmlformats.org/officeDocument/2006/relationships/image" Target="../media/image105.png"/><Relationship Id="rId8" Type="http://schemas.openxmlformats.org/officeDocument/2006/relationships/image" Target="../media/image8.png"/><Relationship Id="rId51" Type="http://schemas.openxmlformats.org/officeDocument/2006/relationships/image" Target="../media/image51.png"/><Relationship Id="rId72" Type="http://schemas.openxmlformats.org/officeDocument/2006/relationships/image" Target="../media/image72.png"/><Relationship Id="rId93" Type="http://schemas.openxmlformats.org/officeDocument/2006/relationships/image" Target="../media/image93.png"/><Relationship Id="rId98" Type="http://schemas.openxmlformats.org/officeDocument/2006/relationships/image" Target="../media/image98.png"/><Relationship Id="rId3" Type="http://schemas.openxmlformats.org/officeDocument/2006/relationships/image" Target="../media/image3.png"/><Relationship Id="rId25" Type="http://schemas.openxmlformats.org/officeDocument/2006/relationships/image" Target="../media/image25.png"/><Relationship Id="rId46" Type="http://schemas.openxmlformats.org/officeDocument/2006/relationships/image" Target="../media/image46.png"/><Relationship Id="rId67" Type="http://schemas.openxmlformats.org/officeDocument/2006/relationships/image" Target="../media/image67.png"/><Relationship Id="rId20" Type="http://schemas.openxmlformats.org/officeDocument/2006/relationships/image" Target="../media/image20.png"/><Relationship Id="rId41" Type="http://schemas.openxmlformats.org/officeDocument/2006/relationships/image" Target="../media/image41.png"/><Relationship Id="rId62" Type="http://schemas.openxmlformats.org/officeDocument/2006/relationships/image" Target="../media/image62.png"/><Relationship Id="rId83" Type="http://schemas.openxmlformats.org/officeDocument/2006/relationships/image" Target="../media/image83.png"/><Relationship Id="rId88" Type="http://schemas.openxmlformats.org/officeDocument/2006/relationships/image" Target="../media/image88.png"/><Relationship Id="rId111" Type="http://schemas.openxmlformats.org/officeDocument/2006/relationships/image" Target="../media/image111.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28575</xdr:rowOff>
    </xdr:from>
    <xdr:to>
      <xdr:col>3</xdr:col>
      <xdr:colOff>1552575</xdr:colOff>
      <xdr:row>11</xdr:row>
      <xdr:rowOff>133350</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12</xdr:row>
      <xdr:rowOff>28575</xdr:rowOff>
    </xdr:from>
    <xdr:to>
      <xdr:col>3</xdr:col>
      <xdr:colOff>1552575</xdr:colOff>
      <xdr:row>14</xdr:row>
      <xdr:rowOff>419100</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15</xdr:row>
      <xdr:rowOff>38100</xdr:rowOff>
    </xdr:from>
    <xdr:to>
      <xdr:col>3</xdr:col>
      <xdr:colOff>1552575</xdr:colOff>
      <xdr:row>16</xdr:row>
      <xdr:rowOff>638175</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17</xdr:row>
      <xdr:rowOff>28575</xdr:rowOff>
    </xdr:from>
    <xdr:to>
      <xdr:col>3</xdr:col>
      <xdr:colOff>1552575</xdr:colOff>
      <xdr:row>22</xdr:row>
      <xdr:rowOff>209550</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23</xdr:row>
      <xdr:rowOff>28575</xdr:rowOff>
    </xdr:from>
    <xdr:to>
      <xdr:col>3</xdr:col>
      <xdr:colOff>1552575</xdr:colOff>
      <xdr:row>27</xdr:row>
      <xdr:rowOff>333375</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28</xdr:row>
      <xdr:rowOff>28575</xdr:rowOff>
    </xdr:from>
    <xdr:to>
      <xdr:col>3</xdr:col>
      <xdr:colOff>1552575</xdr:colOff>
      <xdr:row>32</xdr:row>
      <xdr:rowOff>333375</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33</xdr:row>
      <xdr:rowOff>28575</xdr:rowOff>
    </xdr:from>
    <xdr:to>
      <xdr:col>3</xdr:col>
      <xdr:colOff>1552575</xdr:colOff>
      <xdr:row>41</xdr:row>
      <xdr:rowOff>133350</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42</xdr:row>
      <xdr:rowOff>28575</xdr:rowOff>
    </xdr:from>
    <xdr:to>
      <xdr:col>3</xdr:col>
      <xdr:colOff>1552575</xdr:colOff>
      <xdr:row>42</xdr:row>
      <xdr:rowOff>1266825</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43</xdr:row>
      <xdr:rowOff>38100</xdr:rowOff>
    </xdr:from>
    <xdr:to>
      <xdr:col>3</xdr:col>
      <xdr:colOff>1552575</xdr:colOff>
      <xdr:row>44</xdr:row>
      <xdr:rowOff>638175</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45</xdr:row>
      <xdr:rowOff>28575</xdr:rowOff>
    </xdr:from>
    <xdr:to>
      <xdr:col>3</xdr:col>
      <xdr:colOff>1552575</xdr:colOff>
      <xdr:row>45</xdr:row>
      <xdr:rowOff>1266825</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46</xdr:row>
      <xdr:rowOff>28575</xdr:rowOff>
    </xdr:from>
    <xdr:to>
      <xdr:col>3</xdr:col>
      <xdr:colOff>1552575</xdr:colOff>
      <xdr:row>46</xdr:row>
      <xdr:rowOff>1266825</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47</xdr:row>
      <xdr:rowOff>28575</xdr:rowOff>
    </xdr:from>
    <xdr:to>
      <xdr:col>3</xdr:col>
      <xdr:colOff>1552575</xdr:colOff>
      <xdr:row>47</xdr:row>
      <xdr:rowOff>1266825</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48</xdr:row>
      <xdr:rowOff>28575</xdr:rowOff>
    </xdr:from>
    <xdr:to>
      <xdr:col>3</xdr:col>
      <xdr:colOff>1552575</xdr:colOff>
      <xdr:row>48</xdr:row>
      <xdr:rowOff>1266825</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49</xdr:row>
      <xdr:rowOff>38100</xdr:rowOff>
    </xdr:from>
    <xdr:to>
      <xdr:col>3</xdr:col>
      <xdr:colOff>1552575</xdr:colOff>
      <xdr:row>50</xdr:row>
      <xdr:rowOff>638175</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51</xdr:row>
      <xdr:rowOff>28575</xdr:rowOff>
    </xdr:from>
    <xdr:to>
      <xdr:col>3</xdr:col>
      <xdr:colOff>1552575</xdr:colOff>
      <xdr:row>51</xdr:row>
      <xdr:rowOff>1266825</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52</xdr:row>
      <xdr:rowOff>28575</xdr:rowOff>
    </xdr:from>
    <xdr:to>
      <xdr:col>3</xdr:col>
      <xdr:colOff>1552575</xdr:colOff>
      <xdr:row>52</xdr:row>
      <xdr:rowOff>1266825</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53</xdr:row>
      <xdr:rowOff>28575</xdr:rowOff>
    </xdr:from>
    <xdr:to>
      <xdr:col>3</xdr:col>
      <xdr:colOff>1552575</xdr:colOff>
      <xdr:row>53</xdr:row>
      <xdr:rowOff>1266825</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54</xdr:row>
      <xdr:rowOff>38100</xdr:rowOff>
    </xdr:from>
    <xdr:to>
      <xdr:col>3</xdr:col>
      <xdr:colOff>1552575</xdr:colOff>
      <xdr:row>55</xdr:row>
      <xdr:rowOff>638175</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56</xdr:row>
      <xdr:rowOff>38100</xdr:rowOff>
    </xdr:from>
    <xdr:to>
      <xdr:col>3</xdr:col>
      <xdr:colOff>1552575</xdr:colOff>
      <xdr:row>57</xdr:row>
      <xdr:rowOff>638175</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58</xdr:row>
      <xdr:rowOff>28575</xdr:rowOff>
    </xdr:from>
    <xdr:to>
      <xdr:col>3</xdr:col>
      <xdr:colOff>1552575</xdr:colOff>
      <xdr:row>63</xdr:row>
      <xdr:rowOff>209550</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64</xdr:row>
      <xdr:rowOff>28575</xdr:rowOff>
    </xdr:from>
    <xdr:to>
      <xdr:col>3</xdr:col>
      <xdr:colOff>1552575</xdr:colOff>
      <xdr:row>64</xdr:row>
      <xdr:rowOff>1266825</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65</xdr:row>
      <xdr:rowOff>38100</xdr:rowOff>
    </xdr:from>
    <xdr:to>
      <xdr:col>3</xdr:col>
      <xdr:colOff>1552575</xdr:colOff>
      <xdr:row>66</xdr:row>
      <xdr:rowOff>638175</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67</xdr:row>
      <xdr:rowOff>28575</xdr:rowOff>
    </xdr:from>
    <xdr:to>
      <xdr:col>3</xdr:col>
      <xdr:colOff>1552575</xdr:colOff>
      <xdr:row>69</xdr:row>
      <xdr:rowOff>419100</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70</xdr:row>
      <xdr:rowOff>38100</xdr:rowOff>
    </xdr:from>
    <xdr:to>
      <xdr:col>3</xdr:col>
      <xdr:colOff>1552575</xdr:colOff>
      <xdr:row>71</xdr:row>
      <xdr:rowOff>638175</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72</xdr:row>
      <xdr:rowOff>28575</xdr:rowOff>
    </xdr:from>
    <xdr:to>
      <xdr:col>3</xdr:col>
      <xdr:colOff>1552575</xdr:colOff>
      <xdr:row>72</xdr:row>
      <xdr:rowOff>1266825</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73</xdr:row>
      <xdr:rowOff>38100</xdr:rowOff>
    </xdr:from>
    <xdr:to>
      <xdr:col>3</xdr:col>
      <xdr:colOff>1552575</xdr:colOff>
      <xdr:row>74</xdr:row>
      <xdr:rowOff>638175</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75</xdr:row>
      <xdr:rowOff>28575</xdr:rowOff>
    </xdr:from>
    <xdr:to>
      <xdr:col>3</xdr:col>
      <xdr:colOff>1552575</xdr:colOff>
      <xdr:row>78</xdr:row>
      <xdr:rowOff>209550</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79</xdr:row>
      <xdr:rowOff>28575</xdr:rowOff>
    </xdr:from>
    <xdr:to>
      <xdr:col>3</xdr:col>
      <xdr:colOff>1552575</xdr:colOff>
      <xdr:row>81</xdr:row>
      <xdr:rowOff>419100</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82</xdr:row>
      <xdr:rowOff>38100</xdr:rowOff>
    </xdr:from>
    <xdr:to>
      <xdr:col>3</xdr:col>
      <xdr:colOff>1552575</xdr:colOff>
      <xdr:row>83</xdr:row>
      <xdr:rowOff>638175</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84</xdr:row>
      <xdr:rowOff>38100</xdr:rowOff>
    </xdr:from>
    <xdr:to>
      <xdr:col>3</xdr:col>
      <xdr:colOff>1552575</xdr:colOff>
      <xdr:row>85</xdr:row>
      <xdr:rowOff>638175</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86</xdr:row>
      <xdr:rowOff>38100</xdr:rowOff>
    </xdr:from>
    <xdr:to>
      <xdr:col>3</xdr:col>
      <xdr:colOff>1552575</xdr:colOff>
      <xdr:row>87</xdr:row>
      <xdr:rowOff>638175</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88</xdr:row>
      <xdr:rowOff>28575</xdr:rowOff>
    </xdr:from>
    <xdr:to>
      <xdr:col>3</xdr:col>
      <xdr:colOff>1552575</xdr:colOff>
      <xdr:row>95</xdr:row>
      <xdr:rowOff>152400</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96</xdr:row>
      <xdr:rowOff>28575</xdr:rowOff>
    </xdr:from>
    <xdr:to>
      <xdr:col>3</xdr:col>
      <xdr:colOff>1552575</xdr:colOff>
      <xdr:row>99</xdr:row>
      <xdr:rowOff>209550</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twoCellAnchor>
    <xdr:from>
      <xdr:col>3</xdr:col>
      <xdr:colOff>114300</xdr:colOff>
      <xdr:row>100</xdr:row>
      <xdr:rowOff>28575</xdr:rowOff>
    </xdr:from>
    <xdr:to>
      <xdr:col>3</xdr:col>
      <xdr:colOff>1552575</xdr:colOff>
      <xdr:row>104</xdr:row>
      <xdr:rowOff>333375</xdr:rowOff>
    </xdr:to>
    <xdr:pic>
      <xdr:nvPicPr>
        <xdr:cNvPr id="35" name="Имя " descr="Descr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prstGeom prst="rect">
          <a:avLst/>
        </a:prstGeom>
        <a:ln w="9525">
          <a:solidFill>
            <a:srgbClr val="000000"/>
          </a:solidFill>
          <a:prstDash val="solid"/>
        </a:ln>
      </xdr:spPr>
    </xdr:pic>
    <xdr:clientData/>
  </xdr:twoCellAnchor>
  <xdr:twoCellAnchor>
    <xdr:from>
      <xdr:col>3</xdr:col>
      <xdr:colOff>114300</xdr:colOff>
      <xdr:row>105</xdr:row>
      <xdr:rowOff>28575</xdr:rowOff>
    </xdr:from>
    <xdr:to>
      <xdr:col>3</xdr:col>
      <xdr:colOff>1552575</xdr:colOff>
      <xdr:row>108</xdr:row>
      <xdr:rowOff>209550</xdr:rowOff>
    </xdr:to>
    <xdr:pic>
      <xdr:nvPicPr>
        <xdr:cNvPr id="36" name="Имя " descr="Descr ">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prstGeom prst="rect">
          <a:avLst/>
        </a:prstGeom>
        <a:ln w="9525">
          <a:solidFill>
            <a:srgbClr val="000000"/>
          </a:solidFill>
          <a:prstDash val="solid"/>
        </a:ln>
      </xdr:spPr>
    </xdr:pic>
    <xdr:clientData/>
  </xdr:twoCellAnchor>
  <xdr:twoCellAnchor>
    <xdr:from>
      <xdr:col>3</xdr:col>
      <xdr:colOff>114300</xdr:colOff>
      <xdr:row>109</xdr:row>
      <xdr:rowOff>38100</xdr:rowOff>
    </xdr:from>
    <xdr:to>
      <xdr:col>3</xdr:col>
      <xdr:colOff>1552575</xdr:colOff>
      <xdr:row>110</xdr:row>
      <xdr:rowOff>638175</xdr:rowOff>
    </xdr:to>
    <xdr:pic>
      <xdr:nvPicPr>
        <xdr:cNvPr id="37" name="Имя " descr="Descr ">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prstGeom prst="rect">
          <a:avLst/>
        </a:prstGeom>
        <a:ln w="9525">
          <a:solidFill>
            <a:srgbClr val="000000"/>
          </a:solidFill>
          <a:prstDash val="solid"/>
        </a:ln>
      </xdr:spPr>
    </xdr:pic>
    <xdr:clientData/>
  </xdr:twoCellAnchor>
  <xdr:twoCellAnchor>
    <xdr:from>
      <xdr:col>3</xdr:col>
      <xdr:colOff>114300</xdr:colOff>
      <xdr:row>111</xdr:row>
      <xdr:rowOff>28575</xdr:rowOff>
    </xdr:from>
    <xdr:to>
      <xdr:col>3</xdr:col>
      <xdr:colOff>1552575</xdr:colOff>
      <xdr:row>111</xdr:row>
      <xdr:rowOff>1266825</xdr:rowOff>
    </xdr:to>
    <xdr:pic>
      <xdr:nvPicPr>
        <xdr:cNvPr id="38" name="Имя " descr="Descr ">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prstGeom prst="rect">
          <a:avLst/>
        </a:prstGeom>
        <a:ln w="9525">
          <a:solidFill>
            <a:srgbClr val="000000"/>
          </a:solidFill>
          <a:prstDash val="solid"/>
        </a:ln>
      </xdr:spPr>
    </xdr:pic>
    <xdr:clientData/>
  </xdr:twoCellAnchor>
  <xdr:twoCellAnchor>
    <xdr:from>
      <xdr:col>3</xdr:col>
      <xdr:colOff>114300</xdr:colOff>
      <xdr:row>112</xdr:row>
      <xdr:rowOff>28575</xdr:rowOff>
    </xdr:from>
    <xdr:to>
      <xdr:col>3</xdr:col>
      <xdr:colOff>1552575</xdr:colOff>
      <xdr:row>112</xdr:row>
      <xdr:rowOff>1266825</xdr:rowOff>
    </xdr:to>
    <xdr:pic>
      <xdr:nvPicPr>
        <xdr:cNvPr id="39" name="Имя " descr="Descr ">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prstGeom prst="rect">
          <a:avLst/>
        </a:prstGeom>
        <a:ln w="9525">
          <a:solidFill>
            <a:srgbClr val="000000"/>
          </a:solidFill>
          <a:prstDash val="solid"/>
        </a:ln>
      </xdr:spPr>
    </xdr:pic>
    <xdr:clientData/>
  </xdr:twoCellAnchor>
  <xdr:twoCellAnchor>
    <xdr:from>
      <xdr:col>3</xdr:col>
      <xdr:colOff>114300</xdr:colOff>
      <xdr:row>113</xdr:row>
      <xdr:rowOff>28575</xdr:rowOff>
    </xdr:from>
    <xdr:to>
      <xdr:col>3</xdr:col>
      <xdr:colOff>1552575</xdr:colOff>
      <xdr:row>113</xdr:row>
      <xdr:rowOff>1266825</xdr:rowOff>
    </xdr:to>
    <xdr:pic>
      <xdr:nvPicPr>
        <xdr:cNvPr id="40" name="Имя " descr="Descr ">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9"/>
        <a:stretch>
          <a:fillRect/>
        </a:stretch>
      </xdr:blipFill>
      <xdr:spPr>
        <a:prstGeom prst="rect">
          <a:avLst/>
        </a:prstGeom>
        <a:ln w="9525">
          <a:solidFill>
            <a:srgbClr val="000000"/>
          </a:solidFill>
          <a:prstDash val="solid"/>
        </a:ln>
      </xdr:spPr>
    </xdr:pic>
    <xdr:clientData/>
  </xdr:twoCellAnchor>
  <xdr:twoCellAnchor>
    <xdr:from>
      <xdr:col>3</xdr:col>
      <xdr:colOff>114300</xdr:colOff>
      <xdr:row>114</xdr:row>
      <xdr:rowOff>28575</xdr:rowOff>
    </xdr:from>
    <xdr:to>
      <xdr:col>3</xdr:col>
      <xdr:colOff>1552575</xdr:colOff>
      <xdr:row>114</xdr:row>
      <xdr:rowOff>1266825</xdr:rowOff>
    </xdr:to>
    <xdr:pic>
      <xdr:nvPicPr>
        <xdr:cNvPr id="41" name="Имя " descr="Descr ">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40"/>
        <a:stretch>
          <a:fillRect/>
        </a:stretch>
      </xdr:blipFill>
      <xdr:spPr>
        <a:prstGeom prst="rect">
          <a:avLst/>
        </a:prstGeom>
        <a:ln w="9525">
          <a:solidFill>
            <a:srgbClr val="000000"/>
          </a:solidFill>
          <a:prstDash val="solid"/>
        </a:ln>
      </xdr:spPr>
    </xdr:pic>
    <xdr:clientData/>
  </xdr:twoCellAnchor>
  <xdr:twoCellAnchor>
    <xdr:from>
      <xdr:col>3</xdr:col>
      <xdr:colOff>114300</xdr:colOff>
      <xdr:row>115</xdr:row>
      <xdr:rowOff>28575</xdr:rowOff>
    </xdr:from>
    <xdr:to>
      <xdr:col>3</xdr:col>
      <xdr:colOff>1552575</xdr:colOff>
      <xdr:row>115</xdr:row>
      <xdr:rowOff>1266825</xdr:rowOff>
    </xdr:to>
    <xdr:pic>
      <xdr:nvPicPr>
        <xdr:cNvPr id="42" name="Имя " descr="Descr ">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41"/>
        <a:stretch>
          <a:fillRect/>
        </a:stretch>
      </xdr:blipFill>
      <xdr:spPr>
        <a:prstGeom prst="rect">
          <a:avLst/>
        </a:prstGeom>
        <a:ln w="9525">
          <a:solidFill>
            <a:srgbClr val="000000"/>
          </a:solidFill>
          <a:prstDash val="solid"/>
        </a:ln>
      </xdr:spPr>
    </xdr:pic>
    <xdr:clientData/>
  </xdr:twoCellAnchor>
  <xdr:twoCellAnchor>
    <xdr:from>
      <xdr:col>3</xdr:col>
      <xdr:colOff>114300</xdr:colOff>
      <xdr:row>116</xdr:row>
      <xdr:rowOff>28575</xdr:rowOff>
    </xdr:from>
    <xdr:to>
      <xdr:col>3</xdr:col>
      <xdr:colOff>1552575</xdr:colOff>
      <xdr:row>116</xdr:row>
      <xdr:rowOff>1266825</xdr:rowOff>
    </xdr:to>
    <xdr:pic>
      <xdr:nvPicPr>
        <xdr:cNvPr id="43" name="Имя " descr="Descr ">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2"/>
        <a:stretch>
          <a:fillRect/>
        </a:stretch>
      </xdr:blipFill>
      <xdr:spPr>
        <a:prstGeom prst="rect">
          <a:avLst/>
        </a:prstGeom>
        <a:ln w="9525">
          <a:solidFill>
            <a:srgbClr val="000000"/>
          </a:solidFill>
          <a:prstDash val="solid"/>
        </a:ln>
      </xdr:spPr>
    </xdr:pic>
    <xdr:clientData/>
  </xdr:twoCellAnchor>
  <xdr:twoCellAnchor>
    <xdr:from>
      <xdr:col>3</xdr:col>
      <xdr:colOff>114300</xdr:colOff>
      <xdr:row>117</xdr:row>
      <xdr:rowOff>28575</xdr:rowOff>
    </xdr:from>
    <xdr:to>
      <xdr:col>3</xdr:col>
      <xdr:colOff>1552575</xdr:colOff>
      <xdr:row>119</xdr:row>
      <xdr:rowOff>419100</xdr:rowOff>
    </xdr:to>
    <xdr:pic>
      <xdr:nvPicPr>
        <xdr:cNvPr id="44" name="Имя " descr="Descr ">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3"/>
        <a:stretch>
          <a:fillRect/>
        </a:stretch>
      </xdr:blipFill>
      <xdr:spPr>
        <a:prstGeom prst="rect">
          <a:avLst/>
        </a:prstGeom>
        <a:ln w="9525">
          <a:solidFill>
            <a:srgbClr val="000000"/>
          </a:solidFill>
          <a:prstDash val="solid"/>
        </a:ln>
      </xdr:spPr>
    </xdr:pic>
    <xdr:clientData/>
  </xdr:twoCellAnchor>
  <xdr:twoCellAnchor>
    <xdr:from>
      <xdr:col>3</xdr:col>
      <xdr:colOff>114300</xdr:colOff>
      <xdr:row>120</xdr:row>
      <xdr:rowOff>28575</xdr:rowOff>
    </xdr:from>
    <xdr:to>
      <xdr:col>3</xdr:col>
      <xdr:colOff>1552575</xdr:colOff>
      <xdr:row>123</xdr:row>
      <xdr:rowOff>209550</xdr:rowOff>
    </xdr:to>
    <xdr:pic>
      <xdr:nvPicPr>
        <xdr:cNvPr id="45" name="Имя " descr="Descr ">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4"/>
        <a:stretch>
          <a:fillRect/>
        </a:stretch>
      </xdr:blipFill>
      <xdr:spPr>
        <a:prstGeom prst="rect">
          <a:avLst/>
        </a:prstGeom>
        <a:ln w="9525">
          <a:solidFill>
            <a:srgbClr val="000000"/>
          </a:solidFill>
          <a:prstDash val="solid"/>
        </a:ln>
      </xdr:spPr>
    </xdr:pic>
    <xdr:clientData/>
  </xdr:twoCellAnchor>
  <xdr:twoCellAnchor>
    <xdr:from>
      <xdr:col>3</xdr:col>
      <xdr:colOff>114300</xdr:colOff>
      <xdr:row>124</xdr:row>
      <xdr:rowOff>28575</xdr:rowOff>
    </xdr:from>
    <xdr:to>
      <xdr:col>3</xdr:col>
      <xdr:colOff>1552575</xdr:colOff>
      <xdr:row>127</xdr:row>
      <xdr:rowOff>209550</xdr:rowOff>
    </xdr:to>
    <xdr:pic>
      <xdr:nvPicPr>
        <xdr:cNvPr id="46" name="Имя " descr="Descr ">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5"/>
        <a:stretch>
          <a:fillRect/>
        </a:stretch>
      </xdr:blipFill>
      <xdr:spPr>
        <a:prstGeom prst="rect">
          <a:avLst/>
        </a:prstGeom>
        <a:ln w="9525">
          <a:solidFill>
            <a:srgbClr val="000000"/>
          </a:solidFill>
          <a:prstDash val="solid"/>
        </a:ln>
      </xdr:spPr>
    </xdr:pic>
    <xdr:clientData/>
  </xdr:twoCellAnchor>
  <xdr:twoCellAnchor>
    <xdr:from>
      <xdr:col>3</xdr:col>
      <xdr:colOff>114300</xdr:colOff>
      <xdr:row>128</xdr:row>
      <xdr:rowOff>38100</xdr:rowOff>
    </xdr:from>
    <xdr:to>
      <xdr:col>3</xdr:col>
      <xdr:colOff>1552575</xdr:colOff>
      <xdr:row>129</xdr:row>
      <xdr:rowOff>638175</xdr:rowOff>
    </xdr:to>
    <xdr:pic>
      <xdr:nvPicPr>
        <xdr:cNvPr id="47" name="Имя " descr="Descr ">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6"/>
        <a:stretch>
          <a:fillRect/>
        </a:stretch>
      </xdr:blipFill>
      <xdr:spPr>
        <a:prstGeom prst="rect">
          <a:avLst/>
        </a:prstGeom>
        <a:ln w="9525">
          <a:solidFill>
            <a:srgbClr val="000000"/>
          </a:solidFill>
          <a:prstDash val="solid"/>
        </a:ln>
      </xdr:spPr>
    </xdr:pic>
    <xdr:clientData/>
  </xdr:twoCellAnchor>
  <xdr:twoCellAnchor>
    <xdr:from>
      <xdr:col>3</xdr:col>
      <xdr:colOff>114300</xdr:colOff>
      <xdr:row>130</xdr:row>
      <xdr:rowOff>28575</xdr:rowOff>
    </xdr:from>
    <xdr:to>
      <xdr:col>3</xdr:col>
      <xdr:colOff>1552575</xdr:colOff>
      <xdr:row>134</xdr:row>
      <xdr:rowOff>333375</xdr:rowOff>
    </xdr:to>
    <xdr:pic>
      <xdr:nvPicPr>
        <xdr:cNvPr id="48" name="Имя " descr="Descr ">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7"/>
        <a:stretch>
          <a:fillRect/>
        </a:stretch>
      </xdr:blipFill>
      <xdr:spPr>
        <a:prstGeom prst="rect">
          <a:avLst/>
        </a:prstGeom>
        <a:ln w="9525">
          <a:solidFill>
            <a:srgbClr val="000000"/>
          </a:solidFill>
          <a:prstDash val="solid"/>
        </a:ln>
      </xdr:spPr>
    </xdr:pic>
    <xdr:clientData/>
  </xdr:twoCellAnchor>
  <xdr:twoCellAnchor>
    <xdr:from>
      <xdr:col>3</xdr:col>
      <xdr:colOff>114300</xdr:colOff>
      <xdr:row>135</xdr:row>
      <xdr:rowOff>28575</xdr:rowOff>
    </xdr:from>
    <xdr:to>
      <xdr:col>3</xdr:col>
      <xdr:colOff>1552575</xdr:colOff>
      <xdr:row>137</xdr:row>
      <xdr:rowOff>419100</xdr:rowOff>
    </xdr:to>
    <xdr:pic>
      <xdr:nvPicPr>
        <xdr:cNvPr id="49" name="Имя " descr="Descr ">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8"/>
        <a:stretch>
          <a:fillRect/>
        </a:stretch>
      </xdr:blipFill>
      <xdr:spPr>
        <a:prstGeom prst="rect">
          <a:avLst/>
        </a:prstGeom>
        <a:ln w="9525">
          <a:solidFill>
            <a:srgbClr val="000000"/>
          </a:solidFill>
          <a:prstDash val="solid"/>
        </a:ln>
      </xdr:spPr>
    </xdr:pic>
    <xdr:clientData/>
  </xdr:twoCellAnchor>
  <xdr:twoCellAnchor>
    <xdr:from>
      <xdr:col>3</xdr:col>
      <xdr:colOff>114300</xdr:colOff>
      <xdr:row>138</xdr:row>
      <xdr:rowOff>28575</xdr:rowOff>
    </xdr:from>
    <xdr:to>
      <xdr:col>3</xdr:col>
      <xdr:colOff>1552575</xdr:colOff>
      <xdr:row>140</xdr:row>
      <xdr:rowOff>419100</xdr:rowOff>
    </xdr:to>
    <xdr:pic>
      <xdr:nvPicPr>
        <xdr:cNvPr id="50" name="Имя " descr="Descr ">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9"/>
        <a:stretch>
          <a:fillRect/>
        </a:stretch>
      </xdr:blipFill>
      <xdr:spPr>
        <a:prstGeom prst="rect">
          <a:avLst/>
        </a:prstGeom>
        <a:ln w="9525">
          <a:solidFill>
            <a:srgbClr val="000000"/>
          </a:solidFill>
          <a:prstDash val="solid"/>
        </a:ln>
      </xdr:spPr>
    </xdr:pic>
    <xdr:clientData/>
  </xdr:twoCellAnchor>
  <xdr:twoCellAnchor>
    <xdr:from>
      <xdr:col>3</xdr:col>
      <xdr:colOff>114300</xdr:colOff>
      <xdr:row>141</xdr:row>
      <xdr:rowOff>28575</xdr:rowOff>
    </xdr:from>
    <xdr:to>
      <xdr:col>3</xdr:col>
      <xdr:colOff>1552575</xdr:colOff>
      <xdr:row>143</xdr:row>
      <xdr:rowOff>419100</xdr:rowOff>
    </xdr:to>
    <xdr:pic>
      <xdr:nvPicPr>
        <xdr:cNvPr id="51" name="Имя " descr="Descr ">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50"/>
        <a:stretch>
          <a:fillRect/>
        </a:stretch>
      </xdr:blipFill>
      <xdr:spPr>
        <a:prstGeom prst="rect">
          <a:avLst/>
        </a:prstGeom>
        <a:ln w="9525">
          <a:solidFill>
            <a:srgbClr val="000000"/>
          </a:solidFill>
          <a:prstDash val="solid"/>
        </a:ln>
      </xdr:spPr>
    </xdr:pic>
    <xdr:clientData/>
  </xdr:twoCellAnchor>
  <xdr:twoCellAnchor>
    <xdr:from>
      <xdr:col>3</xdr:col>
      <xdr:colOff>114300</xdr:colOff>
      <xdr:row>144</xdr:row>
      <xdr:rowOff>28575</xdr:rowOff>
    </xdr:from>
    <xdr:to>
      <xdr:col>3</xdr:col>
      <xdr:colOff>1552575</xdr:colOff>
      <xdr:row>146</xdr:row>
      <xdr:rowOff>419100</xdr:rowOff>
    </xdr:to>
    <xdr:pic>
      <xdr:nvPicPr>
        <xdr:cNvPr id="52" name="Имя " descr="Descr ">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51"/>
        <a:stretch>
          <a:fillRect/>
        </a:stretch>
      </xdr:blipFill>
      <xdr:spPr>
        <a:prstGeom prst="rect">
          <a:avLst/>
        </a:prstGeom>
        <a:ln w="9525">
          <a:solidFill>
            <a:srgbClr val="000000"/>
          </a:solidFill>
          <a:prstDash val="solid"/>
        </a:ln>
      </xdr:spPr>
    </xdr:pic>
    <xdr:clientData/>
  </xdr:twoCellAnchor>
  <xdr:twoCellAnchor>
    <xdr:from>
      <xdr:col>3</xdr:col>
      <xdr:colOff>114300</xdr:colOff>
      <xdr:row>147</xdr:row>
      <xdr:rowOff>28575</xdr:rowOff>
    </xdr:from>
    <xdr:to>
      <xdr:col>3</xdr:col>
      <xdr:colOff>1552575</xdr:colOff>
      <xdr:row>149</xdr:row>
      <xdr:rowOff>419100</xdr:rowOff>
    </xdr:to>
    <xdr:pic>
      <xdr:nvPicPr>
        <xdr:cNvPr id="53" name="Имя " descr="Descr ">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52"/>
        <a:stretch>
          <a:fillRect/>
        </a:stretch>
      </xdr:blipFill>
      <xdr:spPr>
        <a:prstGeom prst="rect">
          <a:avLst/>
        </a:prstGeom>
        <a:ln w="9525">
          <a:solidFill>
            <a:srgbClr val="000000"/>
          </a:solidFill>
          <a:prstDash val="solid"/>
        </a:ln>
      </xdr:spPr>
    </xdr:pic>
    <xdr:clientData/>
  </xdr:twoCellAnchor>
  <xdr:twoCellAnchor>
    <xdr:from>
      <xdr:col>3</xdr:col>
      <xdr:colOff>114300</xdr:colOff>
      <xdr:row>150</xdr:row>
      <xdr:rowOff>28575</xdr:rowOff>
    </xdr:from>
    <xdr:to>
      <xdr:col>3</xdr:col>
      <xdr:colOff>1552575</xdr:colOff>
      <xdr:row>150</xdr:row>
      <xdr:rowOff>1266825</xdr:rowOff>
    </xdr:to>
    <xdr:pic>
      <xdr:nvPicPr>
        <xdr:cNvPr id="54" name="Имя " descr="Descr ">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53"/>
        <a:stretch>
          <a:fillRect/>
        </a:stretch>
      </xdr:blipFill>
      <xdr:spPr>
        <a:prstGeom prst="rect">
          <a:avLst/>
        </a:prstGeom>
        <a:ln w="9525">
          <a:solidFill>
            <a:srgbClr val="000000"/>
          </a:solidFill>
          <a:prstDash val="solid"/>
        </a:ln>
      </xdr:spPr>
    </xdr:pic>
    <xdr:clientData/>
  </xdr:twoCellAnchor>
  <xdr:twoCellAnchor>
    <xdr:from>
      <xdr:col>3</xdr:col>
      <xdr:colOff>114300</xdr:colOff>
      <xdr:row>151</xdr:row>
      <xdr:rowOff>38100</xdr:rowOff>
    </xdr:from>
    <xdr:to>
      <xdr:col>3</xdr:col>
      <xdr:colOff>1552575</xdr:colOff>
      <xdr:row>152</xdr:row>
      <xdr:rowOff>638175</xdr:rowOff>
    </xdr:to>
    <xdr:pic>
      <xdr:nvPicPr>
        <xdr:cNvPr id="55" name="Имя " descr="Descr ">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54"/>
        <a:stretch>
          <a:fillRect/>
        </a:stretch>
      </xdr:blipFill>
      <xdr:spPr>
        <a:prstGeom prst="rect">
          <a:avLst/>
        </a:prstGeom>
        <a:ln w="9525">
          <a:solidFill>
            <a:srgbClr val="000000"/>
          </a:solidFill>
          <a:prstDash val="solid"/>
        </a:ln>
      </xdr:spPr>
    </xdr:pic>
    <xdr:clientData/>
  </xdr:twoCellAnchor>
  <xdr:twoCellAnchor>
    <xdr:from>
      <xdr:col>3</xdr:col>
      <xdr:colOff>114300</xdr:colOff>
      <xdr:row>153</xdr:row>
      <xdr:rowOff>38100</xdr:rowOff>
    </xdr:from>
    <xdr:to>
      <xdr:col>3</xdr:col>
      <xdr:colOff>1552575</xdr:colOff>
      <xdr:row>154</xdr:row>
      <xdr:rowOff>638175</xdr:rowOff>
    </xdr:to>
    <xdr:pic>
      <xdr:nvPicPr>
        <xdr:cNvPr id="56" name="Имя " descr="Descr ">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55"/>
        <a:stretch>
          <a:fillRect/>
        </a:stretch>
      </xdr:blipFill>
      <xdr:spPr>
        <a:prstGeom prst="rect">
          <a:avLst/>
        </a:prstGeom>
        <a:ln w="9525">
          <a:solidFill>
            <a:srgbClr val="000000"/>
          </a:solidFill>
          <a:prstDash val="solid"/>
        </a:ln>
      </xdr:spPr>
    </xdr:pic>
    <xdr:clientData/>
  </xdr:twoCellAnchor>
  <xdr:twoCellAnchor>
    <xdr:from>
      <xdr:col>3</xdr:col>
      <xdr:colOff>114300</xdr:colOff>
      <xdr:row>155</xdr:row>
      <xdr:rowOff>28575</xdr:rowOff>
    </xdr:from>
    <xdr:to>
      <xdr:col>3</xdr:col>
      <xdr:colOff>1552575</xdr:colOff>
      <xdr:row>155</xdr:row>
      <xdr:rowOff>1266825</xdr:rowOff>
    </xdr:to>
    <xdr:pic>
      <xdr:nvPicPr>
        <xdr:cNvPr id="57" name="Имя " descr="Descr ">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56"/>
        <a:stretch>
          <a:fillRect/>
        </a:stretch>
      </xdr:blipFill>
      <xdr:spPr>
        <a:prstGeom prst="rect">
          <a:avLst/>
        </a:prstGeom>
        <a:ln w="9525">
          <a:solidFill>
            <a:srgbClr val="000000"/>
          </a:solidFill>
          <a:prstDash val="solid"/>
        </a:ln>
      </xdr:spPr>
    </xdr:pic>
    <xdr:clientData/>
  </xdr:twoCellAnchor>
  <xdr:twoCellAnchor>
    <xdr:from>
      <xdr:col>3</xdr:col>
      <xdr:colOff>114300</xdr:colOff>
      <xdr:row>156</xdr:row>
      <xdr:rowOff>28575</xdr:rowOff>
    </xdr:from>
    <xdr:to>
      <xdr:col>3</xdr:col>
      <xdr:colOff>1552575</xdr:colOff>
      <xdr:row>156</xdr:row>
      <xdr:rowOff>1266825</xdr:rowOff>
    </xdr:to>
    <xdr:pic>
      <xdr:nvPicPr>
        <xdr:cNvPr id="58" name="Имя " descr="Descr ">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57"/>
        <a:stretch>
          <a:fillRect/>
        </a:stretch>
      </xdr:blipFill>
      <xdr:spPr>
        <a:prstGeom prst="rect">
          <a:avLst/>
        </a:prstGeom>
        <a:ln w="9525">
          <a:solidFill>
            <a:srgbClr val="000000"/>
          </a:solidFill>
          <a:prstDash val="solid"/>
        </a:ln>
      </xdr:spPr>
    </xdr:pic>
    <xdr:clientData/>
  </xdr:twoCellAnchor>
  <xdr:twoCellAnchor>
    <xdr:from>
      <xdr:col>3</xdr:col>
      <xdr:colOff>114300</xdr:colOff>
      <xdr:row>157</xdr:row>
      <xdr:rowOff>28575</xdr:rowOff>
    </xdr:from>
    <xdr:to>
      <xdr:col>3</xdr:col>
      <xdr:colOff>1552575</xdr:colOff>
      <xdr:row>157</xdr:row>
      <xdr:rowOff>1266825</xdr:rowOff>
    </xdr:to>
    <xdr:pic>
      <xdr:nvPicPr>
        <xdr:cNvPr id="59" name="Имя " descr="Descr ">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8"/>
        <a:stretch>
          <a:fillRect/>
        </a:stretch>
      </xdr:blipFill>
      <xdr:spPr>
        <a:prstGeom prst="rect">
          <a:avLst/>
        </a:prstGeom>
        <a:ln w="9525">
          <a:solidFill>
            <a:srgbClr val="000000"/>
          </a:solidFill>
          <a:prstDash val="solid"/>
        </a:ln>
      </xdr:spPr>
    </xdr:pic>
    <xdr:clientData/>
  </xdr:twoCellAnchor>
  <xdr:twoCellAnchor>
    <xdr:from>
      <xdr:col>3</xdr:col>
      <xdr:colOff>114300</xdr:colOff>
      <xdr:row>158</xdr:row>
      <xdr:rowOff>28575</xdr:rowOff>
    </xdr:from>
    <xdr:to>
      <xdr:col>3</xdr:col>
      <xdr:colOff>1552575</xdr:colOff>
      <xdr:row>158</xdr:row>
      <xdr:rowOff>1266825</xdr:rowOff>
    </xdr:to>
    <xdr:pic>
      <xdr:nvPicPr>
        <xdr:cNvPr id="60" name="Имя " descr="Descr ">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59"/>
        <a:stretch>
          <a:fillRect/>
        </a:stretch>
      </xdr:blipFill>
      <xdr:spPr>
        <a:prstGeom prst="rect">
          <a:avLst/>
        </a:prstGeom>
        <a:ln w="9525">
          <a:solidFill>
            <a:srgbClr val="000000"/>
          </a:solidFill>
          <a:prstDash val="solid"/>
        </a:ln>
      </xdr:spPr>
    </xdr:pic>
    <xdr:clientData/>
  </xdr:twoCellAnchor>
  <xdr:twoCellAnchor>
    <xdr:from>
      <xdr:col>3</xdr:col>
      <xdr:colOff>114300</xdr:colOff>
      <xdr:row>159</xdr:row>
      <xdr:rowOff>28575</xdr:rowOff>
    </xdr:from>
    <xdr:to>
      <xdr:col>3</xdr:col>
      <xdr:colOff>1552575</xdr:colOff>
      <xdr:row>159</xdr:row>
      <xdr:rowOff>1266825</xdr:rowOff>
    </xdr:to>
    <xdr:pic>
      <xdr:nvPicPr>
        <xdr:cNvPr id="61" name="Имя " descr="Descr ">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60"/>
        <a:stretch>
          <a:fillRect/>
        </a:stretch>
      </xdr:blipFill>
      <xdr:spPr>
        <a:prstGeom prst="rect">
          <a:avLst/>
        </a:prstGeom>
        <a:ln w="9525">
          <a:solidFill>
            <a:srgbClr val="000000"/>
          </a:solidFill>
          <a:prstDash val="solid"/>
        </a:ln>
      </xdr:spPr>
    </xdr:pic>
    <xdr:clientData/>
  </xdr:twoCellAnchor>
  <xdr:twoCellAnchor>
    <xdr:from>
      <xdr:col>3</xdr:col>
      <xdr:colOff>114300</xdr:colOff>
      <xdr:row>160</xdr:row>
      <xdr:rowOff>28575</xdr:rowOff>
    </xdr:from>
    <xdr:to>
      <xdr:col>3</xdr:col>
      <xdr:colOff>1552575</xdr:colOff>
      <xdr:row>162</xdr:row>
      <xdr:rowOff>419100</xdr:rowOff>
    </xdr:to>
    <xdr:pic>
      <xdr:nvPicPr>
        <xdr:cNvPr id="62" name="Имя " descr="Descr ">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61"/>
        <a:stretch>
          <a:fillRect/>
        </a:stretch>
      </xdr:blipFill>
      <xdr:spPr>
        <a:prstGeom prst="rect">
          <a:avLst/>
        </a:prstGeom>
        <a:ln w="9525">
          <a:solidFill>
            <a:srgbClr val="000000"/>
          </a:solidFill>
          <a:prstDash val="solid"/>
        </a:ln>
      </xdr:spPr>
    </xdr:pic>
    <xdr:clientData/>
  </xdr:twoCellAnchor>
  <xdr:twoCellAnchor>
    <xdr:from>
      <xdr:col>3</xdr:col>
      <xdr:colOff>114300</xdr:colOff>
      <xdr:row>163</xdr:row>
      <xdr:rowOff>28575</xdr:rowOff>
    </xdr:from>
    <xdr:to>
      <xdr:col>3</xdr:col>
      <xdr:colOff>1552575</xdr:colOff>
      <xdr:row>166</xdr:row>
      <xdr:rowOff>209550</xdr:rowOff>
    </xdr:to>
    <xdr:pic>
      <xdr:nvPicPr>
        <xdr:cNvPr id="63" name="Имя " descr="Descr ">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62"/>
        <a:stretch>
          <a:fillRect/>
        </a:stretch>
      </xdr:blipFill>
      <xdr:spPr>
        <a:prstGeom prst="rect">
          <a:avLst/>
        </a:prstGeom>
        <a:ln w="9525">
          <a:solidFill>
            <a:srgbClr val="000000"/>
          </a:solidFill>
          <a:prstDash val="solid"/>
        </a:ln>
      </xdr:spPr>
    </xdr:pic>
    <xdr:clientData/>
  </xdr:twoCellAnchor>
  <xdr:twoCellAnchor>
    <xdr:from>
      <xdr:col>3</xdr:col>
      <xdr:colOff>114300</xdr:colOff>
      <xdr:row>167</xdr:row>
      <xdr:rowOff>28575</xdr:rowOff>
    </xdr:from>
    <xdr:to>
      <xdr:col>3</xdr:col>
      <xdr:colOff>1552575</xdr:colOff>
      <xdr:row>167</xdr:row>
      <xdr:rowOff>1266825</xdr:rowOff>
    </xdr:to>
    <xdr:pic>
      <xdr:nvPicPr>
        <xdr:cNvPr id="64" name="Имя " descr="Descr ">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63"/>
        <a:stretch>
          <a:fillRect/>
        </a:stretch>
      </xdr:blipFill>
      <xdr:spPr>
        <a:prstGeom prst="rect">
          <a:avLst/>
        </a:prstGeom>
        <a:ln w="9525">
          <a:solidFill>
            <a:srgbClr val="000000"/>
          </a:solidFill>
          <a:prstDash val="solid"/>
        </a:ln>
      </xdr:spPr>
    </xdr:pic>
    <xdr:clientData/>
  </xdr:twoCellAnchor>
  <xdr:twoCellAnchor>
    <xdr:from>
      <xdr:col>3</xdr:col>
      <xdr:colOff>114300</xdr:colOff>
      <xdr:row>168</xdr:row>
      <xdr:rowOff>38100</xdr:rowOff>
    </xdr:from>
    <xdr:to>
      <xdr:col>3</xdr:col>
      <xdr:colOff>1552575</xdr:colOff>
      <xdr:row>169</xdr:row>
      <xdr:rowOff>638175</xdr:rowOff>
    </xdr:to>
    <xdr:pic>
      <xdr:nvPicPr>
        <xdr:cNvPr id="65" name="Имя " descr="Descr ">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64"/>
        <a:stretch>
          <a:fillRect/>
        </a:stretch>
      </xdr:blipFill>
      <xdr:spPr>
        <a:prstGeom prst="rect">
          <a:avLst/>
        </a:prstGeom>
        <a:ln w="9525">
          <a:solidFill>
            <a:srgbClr val="000000"/>
          </a:solidFill>
          <a:prstDash val="solid"/>
        </a:ln>
      </xdr:spPr>
    </xdr:pic>
    <xdr:clientData/>
  </xdr:twoCellAnchor>
  <xdr:twoCellAnchor>
    <xdr:from>
      <xdr:col>3</xdr:col>
      <xdr:colOff>114300</xdr:colOff>
      <xdr:row>170</xdr:row>
      <xdr:rowOff>28575</xdr:rowOff>
    </xdr:from>
    <xdr:to>
      <xdr:col>3</xdr:col>
      <xdr:colOff>1552575</xdr:colOff>
      <xdr:row>173</xdr:row>
      <xdr:rowOff>209550</xdr:rowOff>
    </xdr:to>
    <xdr:pic>
      <xdr:nvPicPr>
        <xdr:cNvPr id="66" name="Имя " descr="Descr ">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65"/>
        <a:stretch>
          <a:fillRect/>
        </a:stretch>
      </xdr:blipFill>
      <xdr:spPr>
        <a:prstGeom prst="rect">
          <a:avLst/>
        </a:prstGeom>
        <a:ln w="9525">
          <a:solidFill>
            <a:srgbClr val="000000"/>
          </a:solidFill>
          <a:prstDash val="solid"/>
        </a:ln>
      </xdr:spPr>
    </xdr:pic>
    <xdr:clientData/>
  </xdr:twoCellAnchor>
  <xdr:twoCellAnchor>
    <xdr:from>
      <xdr:col>3</xdr:col>
      <xdr:colOff>114300</xdr:colOff>
      <xdr:row>174</xdr:row>
      <xdr:rowOff>28575</xdr:rowOff>
    </xdr:from>
    <xdr:to>
      <xdr:col>3</xdr:col>
      <xdr:colOff>1552575</xdr:colOff>
      <xdr:row>179</xdr:row>
      <xdr:rowOff>209550</xdr:rowOff>
    </xdr:to>
    <xdr:pic>
      <xdr:nvPicPr>
        <xdr:cNvPr id="67" name="Имя " descr="Descr ">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66"/>
        <a:stretch>
          <a:fillRect/>
        </a:stretch>
      </xdr:blipFill>
      <xdr:spPr>
        <a:prstGeom prst="rect">
          <a:avLst/>
        </a:prstGeom>
        <a:ln w="9525">
          <a:solidFill>
            <a:srgbClr val="000000"/>
          </a:solidFill>
          <a:prstDash val="solid"/>
        </a:ln>
      </xdr:spPr>
    </xdr:pic>
    <xdr:clientData/>
  </xdr:twoCellAnchor>
  <xdr:twoCellAnchor>
    <xdr:from>
      <xdr:col>3</xdr:col>
      <xdr:colOff>114300</xdr:colOff>
      <xdr:row>180</xdr:row>
      <xdr:rowOff>28575</xdr:rowOff>
    </xdr:from>
    <xdr:to>
      <xdr:col>3</xdr:col>
      <xdr:colOff>1552575</xdr:colOff>
      <xdr:row>185</xdr:row>
      <xdr:rowOff>209550</xdr:rowOff>
    </xdr:to>
    <xdr:pic>
      <xdr:nvPicPr>
        <xdr:cNvPr id="68" name="Имя " descr="Descr ">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67"/>
        <a:stretch>
          <a:fillRect/>
        </a:stretch>
      </xdr:blipFill>
      <xdr:spPr>
        <a:prstGeom prst="rect">
          <a:avLst/>
        </a:prstGeom>
        <a:ln w="9525">
          <a:solidFill>
            <a:srgbClr val="000000"/>
          </a:solidFill>
          <a:prstDash val="solid"/>
        </a:ln>
      </xdr:spPr>
    </xdr:pic>
    <xdr:clientData/>
  </xdr:twoCellAnchor>
  <xdr:twoCellAnchor>
    <xdr:from>
      <xdr:col>3</xdr:col>
      <xdr:colOff>114300</xdr:colOff>
      <xdr:row>186</xdr:row>
      <xdr:rowOff>28575</xdr:rowOff>
    </xdr:from>
    <xdr:to>
      <xdr:col>3</xdr:col>
      <xdr:colOff>1552575</xdr:colOff>
      <xdr:row>192</xdr:row>
      <xdr:rowOff>171450</xdr:rowOff>
    </xdr:to>
    <xdr:pic>
      <xdr:nvPicPr>
        <xdr:cNvPr id="69" name="Имя " descr="Descr ">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68"/>
        <a:stretch>
          <a:fillRect/>
        </a:stretch>
      </xdr:blipFill>
      <xdr:spPr>
        <a:prstGeom prst="rect">
          <a:avLst/>
        </a:prstGeom>
        <a:ln w="9525">
          <a:solidFill>
            <a:srgbClr val="000000"/>
          </a:solidFill>
          <a:prstDash val="solid"/>
        </a:ln>
      </xdr:spPr>
    </xdr:pic>
    <xdr:clientData/>
  </xdr:twoCellAnchor>
  <xdr:twoCellAnchor>
    <xdr:from>
      <xdr:col>3</xdr:col>
      <xdr:colOff>114300</xdr:colOff>
      <xdr:row>193</xdr:row>
      <xdr:rowOff>28575</xdr:rowOff>
    </xdr:from>
    <xdr:to>
      <xdr:col>3</xdr:col>
      <xdr:colOff>1552575</xdr:colOff>
      <xdr:row>198</xdr:row>
      <xdr:rowOff>209550</xdr:rowOff>
    </xdr:to>
    <xdr:pic>
      <xdr:nvPicPr>
        <xdr:cNvPr id="70" name="Имя " descr="Descr ">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69"/>
        <a:stretch>
          <a:fillRect/>
        </a:stretch>
      </xdr:blipFill>
      <xdr:spPr>
        <a:prstGeom prst="rect">
          <a:avLst/>
        </a:prstGeom>
        <a:ln w="9525">
          <a:solidFill>
            <a:srgbClr val="000000"/>
          </a:solidFill>
          <a:prstDash val="solid"/>
        </a:ln>
      </xdr:spPr>
    </xdr:pic>
    <xdr:clientData/>
  </xdr:twoCellAnchor>
  <xdr:twoCellAnchor>
    <xdr:from>
      <xdr:col>3</xdr:col>
      <xdr:colOff>114300</xdr:colOff>
      <xdr:row>199</xdr:row>
      <xdr:rowOff>28575</xdr:rowOff>
    </xdr:from>
    <xdr:to>
      <xdr:col>3</xdr:col>
      <xdr:colOff>1552575</xdr:colOff>
      <xdr:row>202</xdr:row>
      <xdr:rowOff>209550</xdr:rowOff>
    </xdr:to>
    <xdr:pic>
      <xdr:nvPicPr>
        <xdr:cNvPr id="71" name="Имя " descr="Descr ">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70"/>
        <a:stretch>
          <a:fillRect/>
        </a:stretch>
      </xdr:blipFill>
      <xdr:spPr>
        <a:prstGeom prst="rect">
          <a:avLst/>
        </a:prstGeom>
        <a:ln w="9525">
          <a:solidFill>
            <a:srgbClr val="000000"/>
          </a:solidFill>
          <a:prstDash val="solid"/>
        </a:ln>
      </xdr:spPr>
    </xdr:pic>
    <xdr:clientData/>
  </xdr:twoCellAnchor>
  <xdr:twoCellAnchor>
    <xdr:from>
      <xdr:col>3</xdr:col>
      <xdr:colOff>114300</xdr:colOff>
      <xdr:row>203</xdr:row>
      <xdr:rowOff>38100</xdr:rowOff>
    </xdr:from>
    <xdr:to>
      <xdr:col>3</xdr:col>
      <xdr:colOff>1552575</xdr:colOff>
      <xdr:row>204</xdr:row>
      <xdr:rowOff>638175</xdr:rowOff>
    </xdr:to>
    <xdr:pic>
      <xdr:nvPicPr>
        <xdr:cNvPr id="72" name="Имя " descr="Descr ">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71"/>
        <a:stretch>
          <a:fillRect/>
        </a:stretch>
      </xdr:blipFill>
      <xdr:spPr>
        <a:prstGeom prst="rect">
          <a:avLst/>
        </a:prstGeom>
        <a:ln w="9525">
          <a:solidFill>
            <a:srgbClr val="000000"/>
          </a:solidFill>
          <a:prstDash val="solid"/>
        </a:ln>
      </xdr:spPr>
    </xdr:pic>
    <xdr:clientData/>
  </xdr:twoCellAnchor>
  <xdr:twoCellAnchor>
    <xdr:from>
      <xdr:col>3</xdr:col>
      <xdr:colOff>114300</xdr:colOff>
      <xdr:row>205</xdr:row>
      <xdr:rowOff>28575</xdr:rowOff>
    </xdr:from>
    <xdr:to>
      <xdr:col>3</xdr:col>
      <xdr:colOff>1552575</xdr:colOff>
      <xdr:row>209</xdr:row>
      <xdr:rowOff>333375</xdr:rowOff>
    </xdr:to>
    <xdr:pic>
      <xdr:nvPicPr>
        <xdr:cNvPr id="73" name="Имя " descr="Descr ">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72"/>
        <a:stretch>
          <a:fillRect/>
        </a:stretch>
      </xdr:blipFill>
      <xdr:spPr>
        <a:prstGeom prst="rect">
          <a:avLst/>
        </a:prstGeom>
        <a:ln w="9525">
          <a:solidFill>
            <a:srgbClr val="000000"/>
          </a:solidFill>
          <a:prstDash val="solid"/>
        </a:ln>
      </xdr:spPr>
    </xdr:pic>
    <xdr:clientData/>
  </xdr:twoCellAnchor>
  <xdr:twoCellAnchor>
    <xdr:from>
      <xdr:col>3</xdr:col>
      <xdr:colOff>114300</xdr:colOff>
      <xdr:row>210</xdr:row>
      <xdr:rowOff>28575</xdr:rowOff>
    </xdr:from>
    <xdr:to>
      <xdr:col>3</xdr:col>
      <xdr:colOff>1552575</xdr:colOff>
      <xdr:row>214</xdr:row>
      <xdr:rowOff>333375</xdr:rowOff>
    </xdr:to>
    <xdr:pic>
      <xdr:nvPicPr>
        <xdr:cNvPr id="74" name="Имя " descr="Descr ">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73"/>
        <a:stretch>
          <a:fillRect/>
        </a:stretch>
      </xdr:blipFill>
      <xdr:spPr>
        <a:prstGeom prst="rect">
          <a:avLst/>
        </a:prstGeom>
        <a:ln w="9525">
          <a:solidFill>
            <a:srgbClr val="000000"/>
          </a:solidFill>
          <a:prstDash val="solid"/>
        </a:ln>
      </xdr:spPr>
    </xdr:pic>
    <xdr:clientData/>
  </xdr:twoCellAnchor>
  <xdr:twoCellAnchor>
    <xdr:from>
      <xdr:col>3</xdr:col>
      <xdr:colOff>114300</xdr:colOff>
      <xdr:row>215</xdr:row>
      <xdr:rowOff>28575</xdr:rowOff>
    </xdr:from>
    <xdr:to>
      <xdr:col>3</xdr:col>
      <xdr:colOff>1552575</xdr:colOff>
      <xdr:row>219</xdr:row>
      <xdr:rowOff>333375</xdr:rowOff>
    </xdr:to>
    <xdr:pic>
      <xdr:nvPicPr>
        <xdr:cNvPr id="75" name="Имя " descr="Descr ">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74"/>
        <a:stretch>
          <a:fillRect/>
        </a:stretch>
      </xdr:blipFill>
      <xdr:spPr>
        <a:prstGeom prst="rect">
          <a:avLst/>
        </a:prstGeom>
        <a:ln w="9525">
          <a:solidFill>
            <a:srgbClr val="000000"/>
          </a:solidFill>
          <a:prstDash val="solid"/>
        </a:ln>
      </xdr:spPr>
    </xdr:pic>
    <xdr:clientData/>
  </xdr:twoCellAnchor>
  <xdr:twoCellAnchor>
    <xdr:from>
      <xdr:col>3</xdr:col>
      <xdr:colOff>114300</xdr:colOff>
      <xdr:row>220</xdr:row>
      <xdr:rowOff>28575</xdr:rowOff>
    </xdr:from>
    <xdr:to>
      <xdr:col>3</xdr:col>
      <xdr:colOff>1552575</xdr:colOff>
      <xdr:row>224</xdr:row>
      <xdr:rowOff>333375</xdr:rowOff>
    </xdr:to>
    <xdr:pic>
      <xdr:nvPicPr>
        <xdr:cNvPr id="76" name="Имя " descr="Descr ">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75"/>
        <a:stretch>
          <a:fillRect/>
        </a:stretch>
      </xdr:blipFill>
      <xdr:spPr>
        <a:prstGeom prst="rect">
          <a:avLst/>
        </a:prstGeom>
        <a:ln w="9525">
          <a:solidFill>
            <a:srgbClr val="000000"/>
          </a:solidFill>
          <a:prstDash val="solid"/>
        </a:ln>
      </xdr:spPr>
    </xdr:pic>
    <xdr:clientData/>
  </xdr:twoCellAnchor>
  <xdr:twoCellAnchor>
    <xdr:from>
      <xdr:col>3</xdr:col>
      <xdr:colOff>114300</xdr:colOff>
      <xdr:row>225</xdr:row>
      <xdr:rowOff>28575</xdr:rowOff>
    </xdr:from>
    <xdr:to>
      <xdr:col>3</xdr:col>
      <xdr:colOff>1552575</xdr:colOff>
      <xdr:row>227</xdr:row>
      <xdr:rowOff>419100</xdr:rowOff>
    </xdr:to>
    <xdr:pic>
      <xdr:nvPicPr>
        <xdr:cNvPr id="77" name="Имя " descr="Descr ">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76"/>
        <a:stretch>
          <a:fillRect/>
        </a:stretch>
      </xdr:blipFill>
      <xdr:spPr>
        <a:prstGeom prst="rect">
          <a:avLst/>
        </a:prstGeom>
        <a:ln w="9525">
          <a:solidFill>
            <a:srgbClr val="000000"/>
          </a:solidFill>
          <a:prstDash val="solid"/>
        </a:ln>
      </xdr:spPr>
    </xdr:pic>
    <xdr:clientData/>
  </xdr:twoCellAnchor>
  <xdr:twoCellAnchor>
    <xdr:from>
      <xdr:col>3</xdr:col>
      <xdr:colOff>114300</xdr:colOff>
      <xdr:row>228</xdr:row>
      <xdr:rowOff>28575</xdr:rowOff>
    </xdr:from>
    <xdr:to>
      <xdr:col>3</xdr:col>
      <xdr:colOff>1552575</xdr:colOff>
      <xdr:row>230</xdr:row>
      <xdr:rowOff>419100</xdr:rowOff>
    </xdr:to>
    <xdr:pic>
      <xdr:nvPicPr>
        <xdr:cNvPr id="78" name="Имя " descr="Descr ">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77"/>
        <a:stretch>
          <a:fillRect/>
        </a:stretch>
      </xdr:blipFill>
      <xdr:spPr>
        <a:prstGeom prst="rect">
          <a:avLst/>
        </a:prstGeom>
        <a:ln w="9525">
          <a:solidFill>
            <a:srgbClr val="000000"/>
          </a:solidFill>
          <a:prstDash val="solid"/>
        </a:ln>
      </xdr:spPr>
    </xdr:pic>
    <xdr:clientData/>
  </xdr:twoCellAnchor>
  <xdr:twoCellAnchor>
    <xdr:from>
      <xdr:col>3</xdr:col>
      <xdr:colOff>114300</xdr:colOff>
      <xdr:row>231</xdr:row>
      <xdr:rowOff>28575</xdr:rowOff>
    </xdr:from>
    <xdr:to>
      <xdr:col>3</xdr:col>
      <xdr:colOff>1552575</xdr:colOff>
      <xdr:row>231</xdr:row>
      <xdr:rowOff>1266825</xdr:rowOff>
    </xdr:to>
    <xdr:pic>
      <xdr:nvPicPr>
        <xdr:cNvPr id="79" name="Имя " descr="Descr ">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78"/>
        <a:stretch>
          <a:fillRect/>
        </a:stretch>
      </xdr:blipFill>
      <xdr:spPr>
        <a:prstGeom prst="rect">
          <a:avLst/>
        </a:prstGeom>
        <a:ln w="9525">
          <a:solidFill>
            <a:srgbClr val="000000"/>
          </a:solidFill>
          <a:prstDash val="solid"/>
        </a:ln>
      </xdr:spPr>
    </xdr:pic>
    <xdr:clientData/>
  </xdr:twoCellAnchor>
  <xdr:twoCellAnchor>
    <xdr:from>
      <xdr:col>3</xdr:col>
      <xdr:colOff>114300</xdr:colOff>
      <xdr:row>232</xdr:row>
      <xdr:rowOff>28575</xdr:rowOff>
    </xdr:from>
    <xdr:to>
      <xdr:col>3</xdr:col>
      <xdr:colOff>1552575</xdr:colOff>
      <xdr:row>232</xdr:row>
      <xdr:rowOff>1266825</xdr:rowOff>
    </xdr:to>
    <xdr:pic>
      <xdr:nvPicPr>
        <xdr:cNvPr id="80" name="Имя " descr="Descr ">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79"/>
        <a:stretch>
          <a:fillRect/>
        </a:stretch>
      </xdr:blipFill>
      <xdr:spPr>
        <a:prstGeom prst="rect">
          <a:avLst/>
        </a:prstGeom>
        <a:ln w="9525">
          <a:solidFill>
            <a:srgbClr val="000000"/>
          </a:solidFill>
          <a:prstDash val="solid"/>
        </a:ln>
      </xdr:spPr>
    </xdr:pic>
    <xdr:clientData/>
  </xdr:twoCellAnchor>
  <xdr:twoCellAnchor>
    <xdr:from>
      <xdr:col>3</xdr:col>
      <xdr:colOff>114300</xdr:colOff>
      <xdr:row>233</xdr:row>
      <xdr:rowOff>28575</xdr:rowOff>
    </xdr:from>
    <xdr:to>
      <xdr:col>3</xdr:col>
      <xdr:colOff>1552575</xdr:colOff>
      <xdr:row>235</xdr:row>
      <xdr:rowOff>419100</xdr:rowOff>
    </xdr:to>
    <xdr:pic>
      <xdr:nvPicPr>
        <xdr:cNvPr id="81" name="Имя " descr="Descr ">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80"/>
        <a:stretch>
          <a:fillRect/>
        </a:stretch>
      </xdr:blipFill>
      <xdr:spPr>
        <a:prstGeom prst="rect">
          <a:avLst/>
        </a:prstGeom>
        <a:ln w="9525">
          <a:solidFill>
            <a:srgbClr val="000000"/>
          </a:solidFill>
          <a:prstDash val="solid"/>
        </a:ln>
      </xdr:spPr>
    </xdr:pic>
    <xdr:clientData/>
  </xdr:twoCellAnchor>
  <xdr:twoCellAnchor>
    <xdr:from>
      <xdr:col>3</xdr:col>
      <xdr:colOff>114300</xdr:colOff>
      <xdr:row>236</xdr:row>
      <xdr:rowOff>28575</xdr:rowOff>
    </xdr:from>
    <xdr:to>
      <xdr:col>3</xdr:col>
      <xdr:colOff>1552575</xdr:colOff>
      <xdr:row>238</xdr:row>
      <xdr:rowOff>419100</xdr:rowOff>
    </xdr:to>
    <xdr:pic>
      <xdr:nvPicPr>
        <xdr:cNvPr id="82" name="Имя " descr="Descr ">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81"/>
        <a:stretch>
          <a:fillRect/>
        </a:stretch>
      </xdr:blipFill>
      <xdr:spPr>
        <a:prstGeom prst="rect">
          <a:avLst/>
        </a:prstGeom>
        <a:ln w="9525">
          <a:solidFill>
            <a:srgbClr val="000000"/>
          </a:solidFill>
          <a:prstDash val="solid"/>
        </a:ln>
      </xdr:spPr>
    </xdr:pic>
    <xdr:clientData/>
  </xdr:twoCellAnchor>
  <xdr:twoCellAnchor>
    <xdr:from>
      <xdr:col>3</xdr:col>
      <xdr:colOff>114300</xdr:colOff>
      <xdr:row>239</xdr:row>
      <xdr:rowOff>28575</xdr:rowOff>
    </xdr:from>
    <xdr:to>
      <xdr:col>3</xdr:col>
      <xdr:colOff>1552575</xdr:colOff>
      <xdr:row>242</xdr:row>
      <xdr:rowOff>209550</xdr:rowOff>
    </xdr:to>
    <xdr:pic>
      <xdr:nvPicPr>
        <xdr:cNvPr id="83" name="Имя " descr="Descr ">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82"/>
        <a:stretch>
          <a:fillRect/>
        </a:stretch>
      </xdr:blipFill>
      <xdr:spPr>
        <a:prstGeom prst="rect">
          <a:avLst/>
        </a:prstGeom>
        <a:ln w="9525">
          <a:solidFill>
            <a:srgbClr val="000000"/>
          </a:solidFill>
          <a:prstDash val="solid"/>
        </a:ln>
      </xdr:spPr>
    </xdr:pic>
    <xdr:clientData/>
  </xdr:twoCellAnchor>
  <xdr:twoCellAnchor>
    <xdr:from>
      <xdr:col>3</xdr:col>
      <xdr:colOff>114300</xdr:colOff>
      <xdr:row>243</xdr:row>
      <xdr:rowOff>38100</xdr:rowOff>
    </xdr:from>
    <xdr:to>
      <xdr:col>3</xdr:col>
      <xdr:colOff>1552575</xdr:colOff>
      <xdr:row>244</xdr:row>
      <xdr:rowOff>638175</xdr:rowOff>
    </xdr:to>
    <xdr:pic>
      <xdr:nvPicPr>
        <xdr:cNvPr id="84" name="Имя " descr="Descr ">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83"/>
        <a:stretch>
          <a:fillRect/>
        </a:stretch>
      </xdr:blipFill>
      <xdr:spPr>
        <a:prstGeom prst="rect">
          <a:avLst/>
        </a:prstGeom>
        <a:ln w="9525">
          <a:solidFill>
            <a:srgbClr val="000000"/>
          </a:solidFill>
          <a:prstDash val="solid"/>
        </a:ln>
      </xdr:spPr>
    </xdr:pic>
    <xdr:clientData/>
  </xdr:twoCellAnchor>
  <xdr:twoCellAnchor>
    <xdr:from>
      <xdr:col>3</xdr:col>
      <xdr:colOff>114300</xdr:colOff>
      <xdr:row>245</xdr:row>
      <xdr:rowOff>28575</xdr:rowOff>
    </xdr:from>
    <xdr:to>
      <xdr:col>3</xdr:col>
      <xdr:colOff>1552575</xdr:colOff>
      <xdr:row>245</xdr:row>
      <xdr:rowOff>1266825</xdr:rowOff>
    </xdr:to>
    <xdr:pic>
      <xdr:nvPicPr>
        <xdr:cNvPr id="85" name="Имя " descr="Descr ">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84"/>
        <a:stretch>
          <a:fillRect/>
        </a:stretch>
      </xdr:blipFill>
      <xdr:spPr>
        <a:prstGeom prst="rect">
          <a:avLst/>
        </a:prstGeom>
        <a:ln w="9525">
          <a:solidFill>
            <a:srgbClr val="000000"/>
          </a:solidFill>
          <a:prstDash val="solid"/>
        </a:ln>
      </xdr:spPr>
    </xdr:pic>
    <xdr:clientData/>
  </xdr:twoCellAnchor>
  <xdr:twoCellAnchor>
    <xdr:from>
      <xdr:col>3</xdr:col>
      <xdr:colOff>114300</xdr:colOff>
      <xdr:row>246</xdr:row>
      <xdr:rowOff>28575</xdr:rowOff>
    </xdr:from>
    <xdr:to>
      <xdr:col>3</xdr:col>
      <xdr:colOff>1552575</xdr:colOff>
      <xdr:row>250</xdr:row>
      <xdr:rowOff>333375</xdr:rowOff>
    </xdr:to>
    <xdr:pic>
      <xdr:nvPicPr>
        <xdr:cNvPr id="86" name="Имя " descr="Descr ">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85"/>
        <a:stretch>
          <a:fillRect/>
        </a:stretch>
      </xdr:blipFill>
      <xdr:spPr>
        <a:prstGeom prst="rect">
          <a:avLst/>
        </a:prstGeom>
        <a:ln w="9525">
          <a:solidFill>
            <a:srgbClr val="000000"/>
          </a:solidFill>
          <a:prstDash val="solid"/>
        </a:ln>
      </xdr:spPr>
    </xdr:pic>
    <xdr:clientData/>
  </xdr:twoCellAnchor>
  <xdr:twoCellAnchor>
    <xdr:from>
      <xdr:col>3</xdr:col>
      <xdr:colOff>114300</xdr:colOff>
      <xdr:row>251</xdr:row>
      <xdr:rowOff>28575</xdr:rowOff>
    </xdr:from>
    <xdr:to>
      <xdr:col>3</xdr:col>
      <xdr:colOff>1552575</xdr:colOff>
      <xdr:row>254</xdr:row>
      <xdr:rowOff>209550</xdr:rowOff>
    </xdr:to>
    <xdr:pic>
      <xdr:nvPicPr>
        <xdr:cNvPr id="87" name="Имя " descr="Descr ">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86"/>
        <a:stretch>
          <a:fillRect/>
        </a:stretch>
      </xdr:blipFill>
      <xdr:spPr>
        <a:prstGeom prst="rect">
          <a:avLst/>
        </a:prstGeom>
        <a:ln w="9525">
          <a:solidFill>
            <a:srgbClr val="000000"/>
          </a:solidFill>
          <a:prstDash val="solid"/>
        </a:ln>
      </xdr:spPr>
    </xdr:pic>
    <xdr:clientData/>
  </xdr:twoCellAnchor>
  <xdr:twoCellAnchor>
    <xdr:from>
      <xdr:col>3</xdr:col>
      <xdr:colOff>114300</xdr:colOff>
      <xdr:row>255</xdr:row>
      <xdr:rowOff>38100</xdr:rowOff>
    </xdr:from>
    <xdr:to>
      <xdr:col>3</xdr:col>
      <xdr:colOff>1552575</xdr:colOff>
      <xdr:row>256</xdr:row>
      <xdr:rowOff>638175</xdr:rowOff>
    </xdr:to>
    <xdr:pic>
      <xdr:nvPicPr>
        <xdr:cNvPr id="88" name="Имя " descr="Descr ">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87"/>
        <a:stretch>
          <a:fillRect/>
        </a:stretch>
      </xdr:blipFill>
      <xdr:spPr>
        <a:prstGeom prst="rect">
          <a:avLst/>
        </a:prstGeom>
        <a:ln w="9525">
          <a:solidFill>
            <a:srgbClr val="000000"/>
          </a:solidFill>
          <a:prstDash val="solid"/>
        </a:ln>
      </xdr:spPr>
    </xdr:pic>
    <xdr:clientData/>
  </xdr:twoCellAnchor>
  <xdr:twoCellAnchor>
    <xdr:from>
      <xdr:col>3</xdr:col>
      <xdr:colOff>114300</xdr:colOff>
      <xdr:row>257</xdr:row>
      <xdr:rowOff>28575</xdr:rowOff>
    </xdr:from>
    <xdr:to>
      <xdr:col>3</xdr:col>
      <xdr:colOff>1552575</xdr:colOff>
      <xdr:row>257</xdr:row>
      <xdr:rowOff>1266825</xdr:rowOff>
    </xdr:to>
    <xdr:pic>
      <xdr:nvPicPr>
        <xdr:cNvPr id="89" name="Имя " descr="Descr ">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88"/>
        <a:stretch>
          <a:fillRect/>
        </a:stretch>
      </xdr:blipFill>
      <xdr:spPr>
        <a:prstGeom prst="rect">
          <a:avLst/>
        </a:prstGeom>
        <a:ln w="9525">
          <a:solidFill>
            <a:srgbClr val="000000"/>
          </a:solidFill>
          <a:prstDash val="solid"/>
        </a:ln>
      </xdr:spPr>
    </xdr:pic>
    <xdr:clientData/>
  </xdr:twoCellAnchor>
  <xdr:twoCellAnchor>
    <xdr:from>
      <xdr:col>3</xdr:col>
      <xdr:colOff>114300</xdr:colOff>
      <xdr:row>258</xdr:row>
      <xdr:rowOff>28575</xdr:rowOff>
    </xdr:from>
    <xdr:to>
      <xdr:col>3</xdr:col>
      <xdr:colOff>1552575</xdr:colOff>
      <xdr:row>258</xdr:row>
      <xdr:rowOff>1266825</xdr:rowOff>
    </xdr:to>
    <xdr:pic>
      <xdr:nvPicPr>
        <xdr:cNvPr id="90" name="Имя " descr="Descr ">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89"/>
        <a:stretch>
          <a:fillRect/>
        </a:stretch>
      </xdr:blipFill>
      <xdr:spPr>
        <a:prstGeom prst="rect">
          <a:avLst/>
        </a:prstGeom>
        <a:ln w="9525">
          <a:solidFill>
            <a:srgbClr val="000000"/>
          </a:solidFill>
          <a:prstDash val="solid"/>
        </a:ln>
      </xdr:spPr>
    </xdr:pic>
    <xdr:clientData/>
  </xdr:twoCellAnchor>
  <xdr:twoCellAnchor>
    <xdr:from>
      <xdr:col>3</xdr:col>
      <xdr:colOff>114300</xdr:colOff>
      <xdr:row>259</xdr:row>
      <xdr:rowOff>38100</xdr:rowOff>
    </xdr:from>
    <xdr:to>
      <xdr:col>3</xdr:col>
      <xdr:colOff>1552575</xdr:colOff>
      <xdr:row>260</xdr:row>
      <xdr:rowOff>638175</xdr:rowOff>
    </xdr:to>
    <xdr:pic>
      <xdr:nvPicPr>
        <xdr:cNvPr id="91" name="Имя " descr="Descr ">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90"/>
        <a:stretch>
          <a:fillRect/>
        </a:stretch>
      </xdr:blipFill>
      <xdr:spPr>
        <a:prstGeom prst="rect">
          <a:avLst/>
        </a:prstGeom>
        <a:ln w="9525">
          <a:solidFill>
            <a:srgbClr val="000000"/>
          </a:solidFill>
          <a:prstDash val="solid"/>
        </a:ln>
      </xdr:spPr>
    </xdr:pic>
    <xdr:clientData/>
  </xdr:twoCellAnchor>
  <xdr:twoCellAnchor>
    <xdr:from>
      <xdr:col>3</xdr:col>
      <xdr:colOff>114300</xdr:colOff>
      <xdr:row>261</xdr:row>
      <xdr:rowOff>28575</xdr:rowOff>
    </xdr:from>
    <xdr:to>
      <xdr:col>3</xdr:col>
      <xdr:colOff>1552575</xdr:colOff>
      <xdr:row>261</xdr:row>
      <xdr:rowOff>1266825</xdr:rowOff>
    </xdr:to>
    <xdr:pic>
      <xdr:nvPicPr>
        <xdr:cNvPr id="92" name="Имя " descr="Descr ">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91"/>
        <a:stretch>
          <a:fillRect/>
        </a:stretch>
      </xdr:blipFill>
      <xdr:spPr>
        <a:prstGeom prst="rect">
          <a:avLst/>
        </a:prstGeom>
        <a:ln w="9525">
          <a:solidFill>
            <a:srgbClr val="000000"/>
          </a:solidFill>
          <a:prstDash val="solid"/>
        </a:ln>
      </xdr:spPr>
    </xdr:pic>
    <xdr:clientData/>
  </xdr:twoCellAnchor>
  <xdr:twoCellAnchor>
    <xdr:from>
      <xdr:col>3</xdr:col>
      <xdr:colOff>114300</xdr:colOff>
      <xdr:row>262</xdr:row>
      <xdr:rowOff>28575</xdr:rowOff>
    </xdr:from>
    <xdr:to>
      <xdr:col>3</xdr:col>
      <xdr:colOff>1552575</xdr:colOff>
      <xdr:row>262</xdr:row>
      <xdr:rowOff>1266825</xdr:rowOff>
    </xdr:to>
    <xdr:pic>
      <xdr:nvPicPr>
        <xdr:cNvPr id="93" name="Имя " descr="Descr ">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92"/>
        <a:stretch>
          <a:fillRect/>
        </a:stretch>
      </xdr:blipFill>
      <xdr:spPr>
        <a:prstGeom prst="rect">
          <a:avLst/>
        </a:prstGeom>
        <a:ln w="9525">
          <a:solidFill>
            <a:srgbClr val="000000"/>
          </a:solidFill>
          <a:prstDash val="solid"/>
        </a:ln>
      </xdr:spPr>
    </xdr:pic>
    <xdr:clientData/>
  </xdr:twoCellAnchor>
  <xdr:twoCellAnchor>
    <xdr:from>
      <xdr:col>3</xdr:col>
      <xdr:colOff>114300</xdr:colOff>
      <xdr:row>263</xdr:row>
      <xdr:rowOff>28575</xdr:rowOff>
    </xdr:from>
    <xdr:to>
      <xdr:col>3</xdr:col>
      <xdr:colOff>1552575</xdr:colOff>
      <xdr:row>263</xdr:row>
      <xdr:rowOff>1266825</xdr:rowOff>
    </xdr:to>
    <xdr:pic>
      <xdr:nvPicPr>
        <xdr:cNvPr id="94" name="Имя " descr="Descr ">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93"/>
        <a:stretch>
          <a:fillRect/>
        </a:stretch>
      </xdr:blipFill>
      <xdr:spPr>
        <a:prstGeom prst="rect">
          <a:avLst/>
        </a:prstGeom>
        <a:ln w="9525">
          <a:solidFill>
            <a:srgbClr val="000000"/>
          </a:solidFill>
          <a:prstDash val="solid"/>
        </a:ln>
      </xdr:spPr>
    </xdr:pic>
    <xdr:clientData/>
  </xdr:twoCellAnchor>
  <xdr:twoCellAnchor>
    <xdr:from>
      <xdr:col>3</xdr:col>
      <xdr:colOff>114300</xdr:colOff>
      <xdr:row>264</xdr:row>
      <xdr:rowOff>28575</xdr:rowOff>
    </xdr:from>
    <xdr:to>
      <xdr:col>3</xdr:col>
      <xdr:colOff>1552575</xdr:colOff>
      <xdr:row>264</xdr:row>
      <xdr:rowOff>1266825</xdr:rowOff>
    </xdr:to>
    <xdr:pic>
      <xdr:nvPicPr>
        <xdr:cNvPr id="95" name="Имя " descr="Descr ">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94"/>
        <a:stretch>
          <a:fillRect/>
        </a:stretch>
      </xdr:blipFill>
      <xdr:spPr>
        <a:prstGeom prst="rect">
          <a:avLst/>
        </a:prstGeom>
        <a:ln w="9525">
          <a:solidFill>
            <a:srgbClr val="000000"/>
          </a:solidFill>
          <a:prstDash val="solid"/>
        </a:ln>
      </xdr:spPr>
    </xdr:pic>
    <xdr:clientData/>
  </xdr:twoCellAnchor>
  <xdr:twoCellAnchor>
    <xdr:from>
      <xdr:col>3</xdr:col>
      <xdr:colOff>114300</xdr:colOff>
      <xdr:row>265</xdr:row>
      <xdr:rowOff>28575</xdr:rowOff>
    </xdr:from>
    <xdr:to>
      <xdr:col>3</xdr:col>
      <xdr:colOff>1552575</xdr:colOff>
      <xdr:row>267</xdr:row>
      <xdr:rowOff>419100</xdr:rowOff>
    </xdr:to>
    <xdr:pic>
      <xdr:nvPicPr>
        <xdr:cNvPr id="96" name="Имя " descr="Descr ">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95"/>
        <a:stretch>
          <a:fillRect/>
        </a:stretch>
      </xdr:blipFill>
      <xdr:spPr>
        <a:prstGeom prst="rect">
          <a:avLst/>
        </a:prstGeom>
        <a:ln w="9525">
          <a:solidFill>
            <a:srgbClr val="000000"/>
          </a:solidFill>
          <a:prstDash val="solid"/>
        </a:ln>
      </xdr:spPr>
    </xdr:pic>
    <xdr:clientData/>
  </xdr:twoCellAnchor>
  <xdr:twoCellAnchor>
    <xdr:from>
      <xdr:col>3</xdr:col>
      <xdr:colOff>114300</xdr:colOff>
      <xdr:row>268</xdr:row>
      <xdr:rowOff>38100</xdr:rowOff>
    </xdr:from>
    <xdr:to>
      <xdr:col>3</xdr:col>
      <xdr:colOff>1552575</xdr:colOff>
      <xdr:row>269</xdr:row>
      <xdr:rowOff>638175</xdr:rowOff>
    </xdr:to>
    <xdr:pic>
      <xdr:nvPicPr>
        <xdr:cNvPr id="97" name="Имя " descr="Descr ">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96"/>
        <a:stretch>
          <a:fillRect/>
        </a:stretch>
      </xdr:blipFill>
      <xdr:spPr>
        <a:prstGeom prst="rect">
          <a:avLst/>
        </a:prstGeom>
        <a:ln w="9525">
          <a:solidFill>
            <a:srgbClr val="000000"/>
          </a:solidFill>
          <a:prstDash val="solid"/>
        </a:ln>
      </xdr:spPr>
    </xdr:pic>
    <xdr:clientData/>
  </xdr:twoCellAnchor>
  <xdr:twoCellAnchor>
    <xdr:from>
      <xdr:col>3</xdr:col>
      <xdr:colOff>114300</xdr:colOff>
      <xdr:row>270</xdr:row>
      <xdr:rowOff>38100</xdr:rowOff>
    </xdr:from>
    <xdr:to>
      <xdr:col>3</xdr:col>
      <xdr:colOff>1552575</xdr:colOff>
      <xdr:row>271</xdr:row>
      <xdr:rowOff>638175</xdr:rowOff>
    </xdr:to>
    <xdr:pic>
      <xdr:nvPicPr>
        <xdr:cNvPr id="98" name="Имя " descr="Descr ">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97"/>
        <a:stretch>
          <a:fillRect/>
        </a:stretch>
      </xdr:blipFill>
      <xdr:spPr>
        <a:prstGeom prst="rect">
          <a:avLst/>
        </a:prstGeom>
        <a:ln w="9525">
          <a:solidFill>
            <a:srgbClr val="000000"/>
          </a:solidFill>
          <a:prstDash val="solid"/>
        </a:ln>
      </xdr:spPr>
    </xdr:pic>
    <xdr:clientData/>
  </xdr:twoCellAnchor>
  <xdr:twoCellAnchor>
    <xdr:from>
      <xdr:col>3</xdr:col>
      <xdr:colOff>114300</xdr:colOff>
      <xdr:row>272</xdr:row>
      <xdr:rowOff>28575</xdr:rowOff>
    </xdr:from>
    <xdr:to>
      <xdr:col>3</xdr:col>
      <xdr:colOff>1552575</xdr:colOff>
      <xdr:row>272</xdr:row>
      <xdr:rowOff>1266825</xdr:rowOff>
    </xdr:to>
    <xdr:pic>
      <xdr:nvPicPr>
        <xdr:cNvPr id="99" name="Имя " descr="Descr ">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98"/>
        <a:stretch>
          <a:fillRect/>
        </a:stretch>
      </xdr:blipFill>
      <xdr:spPr>
        <a:prstGeom prst="rect">
          <a:avLst/>
        </a:prstGeom>
        <a:ln w="9525">
          <a:solidFill>
            <a:srgbClr val="000000"/>
          </a:solidFill>
          <a:prstDash val="solid"/>
        </a:ln>
      </xdr:spPr>
    </xdr:pic>
    <xdr:clientData/>
  </xdr:twoCellAnchor>
  <xdr:twoCellAnchor>
    <xdr:from>
      <xdr:col>3</xdr:col>
      <xdr:colOff>114300</xdr:colOff>
      <xdr:row>273</xdr:row>
      <xdr:rowOff>28575</xdr:rowOff>
    </xdr:from>
    <xdr:to>
      <xdr:col>3</xdr:col>
      <xdr:colOff>1552575</xdr:colOff>
      <xdr:row>273</xdr:row>
      <xdr:rowOff>1266825</xdr:rowOff>
    </xdr:to>
    <xdr:pic>
      <xdr:nvPicPr>
        <xdr:cNvPr id="100" name="Имя " descr="Descr ">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99"/>
        <a:stretch>
          <a:fillRect/>
        </a:stretch>
      </xdr:blipFill>
      <xdr:spPr>
        <a:prstGeom prst="rect">
          <a:avLst/>
        </a:prstGeom>
        <a:ln w="9525">
          <a:solidFill>
            <a:srgbClr val="000000"/>
          </a:solidFill>
          <a:prstDash val="solid"/>
        </a:ln>
      </xdr:spPr>
    </xdr:pic>
    <xdr:clientData/>
  </xdr:twoCellAnchor>
  <xdr:twoCellAnchor>
    <xdr:from>
      <xdr:col>3</xdr:col>
      <xdr:colOff>114300</xdr:colOff>
      <xdr:row>274</xdr:row>
      <xdr:rowOff>28575</xdr:rowOff>
    </xdr:from>
    <xdr:to>
      <xdr:col>3</xdr:col>
      <xdr:colOff>1552575</xdr:colOff>
      <xdr:row>274</xdr:row>
      <xdr:rowOff>1266825</xdr:rowOff>
    </xdr:to>
    <xdr:pic>
      <xdr:nvPicPr>
        <xdr:cNvPr id="101" name="Имя " descr="Descr ">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100"/>
        <a:stretch>
          <a:fillRect/>
        </a:stretch>
      </xdr:blipFill>
      <xdr:spPr>
        <a:prstGeom prst="rect">
          <a:avLst/>
        </a:prstGeom>
        <a:ln w="9525">
          <a:solidFill>
            <a:srgbClr val="000000"/>
          </a:solidFill>
          <a:prstDash val="solid"/>
        </a:ln>
      </xdr:spPr>
    </xdr:pic>
    <xdr:clientData/>
  </xdr:twoCellAnchor>
  <xdr:twoCellAnchor>
    <xdr:from>
      <xdr:col>3</xdr:col>
      <xdr:colOff>114300</xdr:colOff>
      <xdr:row>275</xdr:row>
      <xdr:rowOff>28575</xdr:rowOff>
    </xdr:from>
    <xdr:to>
      <xdr:col>3</xdr:col>
      <xdr:colOff>1552575</xdr:colOff>
      <xdr:row>278</xdr:row>
      <xdr:rowOff>209550</xdr:rowOff>
    </xdr:to>
    <xdr:pic>
      <xdr:nvPicPr>
        <xdr:cNvPr id="102" name="Имя " descr="Descr ">
          <a:extLst>
            <a:ext uri="{FF2B5EF4-FFF2-40B4-BE49-F238E27FC236}">
              <a16:creationId xmlns:a16="http://schemas.microsoft.com/office/drawing/2014/main" id="{00000000-0008-0000-0000-000066000000}"/>
            </a:ext>
          </a:extLst>
        </xdr:cNvPr>
        <xdr:cNvPicPr>
          <a:picLocks noChangeAspect="1"/>
        </xdr:cNvPicPr>
      </xdr:nvPicPr>
      <xdr:blipFill>
        <a:blip xmlns:r="http://schemas.openxmlformats.org/officeDocument/2006/relationships" r:embed="rId101"/>
        <a:stretch>
          <a:fillRect/>
        </a:stretch>
      </xdr:blipFill>
      <xdr:spPr>
        <a:prstGeom prst="rect">
          <a:avLst/>
        </a:prstGeom>
        <a:ln w="9525">
          <a:solidFill>
            <a:srgbClr val="000000"/>
          </a:solidFill>
          <a:prstDash val="solid"/>
        </a:ln>
      </xdr:spPr>
    </xdr:pic>
    <xdr:clientData/>
  </xdr:twoCellAnchor>
  <xdr:twoCellAnchor>
    <xdr:from>
      <xdr:col>3</xdr:col>
      <xdr:colOff>114300</xdr:colOff>
      <xdr:row>279</xdr:row>
      <xdr:rowOff>28575</xdr:rowOff>
    </xdr:from>
    <xdr:to>
      <xdr:col>3</xdr:col>
      <xdr:colOff>1552575</xdr:colOff>
      <xdr:row>282</xdr:row>
      <xdr:rowOff>209550</xdr:rowOff>
    </xdr:to>
    <xdr:pic>
      <xdr:nvPicPr>
        <xdr:cNvPr id="103" name="Имя " descr="Descr ">
          <a:extLst>
            <a:ext uri="{FF2B5EF4-FFF2-40B4-BE49-F238E27FC236}">
              <a16:creationId xmlns:a16="http://schemas.microsoft.com/office/drawing/2014/main" id="{00000000-0008-0000-0000-000067000000}"/>
            </a:ext>
          </a:extLst>
        </xdr:cNvPr>
        <xdr:cNvPicPr>
          <a:picLocks noChangeAspect="1"/>
        </xdr:cNvPicPr>
      </xdr:nvPicPr>
      <xdr:blipFill>
        <a:blip xmlns:r="http://schemas.openxmlformats.org/officeDocument/2006/relationships" r:embed="rId102"/>
        <a:stretch>
          <a:fillRect/>
        </a:stretch>
      </xdr:blipFill>
      <xdr:spPr>
        <a:prstGeom prst="rect">
          <a:avLst/>
        </a:prstGeom>
        <a:ln w="9525">
          <a:solidFill>
            <a:srgbClr val="000000"/>
          </a:solidFill>
          <a:prstDash val="solid"/>
        </a:ln>
      </xdr:spPr>
    </xdr:pic>
    <xdr:clientData/>
  </xdr:twoCellAnchor>
  <xdr:twoCellAnchor>
    <xdr:from>
      <xdr:col>3</xdr:col>
      <xdr:colOff>114300</xdr:colOff>
      <xdr:row>283</xdr:row>
      <xdr:rowOff>38100</xdr:rowOff>
    </xdr:from>
    <xdr:to>
      <xdr:col>3</xdr:col>
      <xdr:colOff>1552575</xdr:colOff>
      <xdr:row>284</xdr:row>
      <xdr:rowOff>638175</xdr:rowOff>
    </xdr:to>
    <xdr:pic>
      <xdr:nvPicPr>
        <xdr:cNvPr id="104" name="Имя " descr="Descr ">
          <a:extLst>
            <a:ext uri="{FF2B5EF4-FFF2-40B4-BE49-F238E27FC236}">
              <a16:creationId xmlns:a16="http://schemas.microsoft.com/office/drawing/2014/main" id="{00000000-0008-0000-0000-000068000000}"/>
            </a:ext>
          </a:extLst>
        </xdr:cNvPr>
        <xdr:cNvPicPr>
          <a:picLocks noChangeAspect="1"/>
        </xdr:cNvPicPr>
      </xdr:nvPicPr>
      <xdr:blipFill>
        <a:blip xmlns:r="http://schemas.openxmlformats.org/officeDocument/2006/relationships" r:embed="rId103"/>
        <a:stretch>
          <a:fillRect/>
        </a:stretch>
      </xdr:blipFill>
      <xdr:spPr>
        <a:prstGeom prst="rect">
          <a:avLst/>
        </a:prstGeom>
        <a:ln w="9525">
          <a:solidFill>
            <a:srgbClr val="000000"/>
          </a:solidFill>
          <a:prstDash val="solid"/>
        </a:ln>
      </xdr:spPr>
    </xdr:pic>
    <xdr:clientData/>
  </xdr:twoCellAnchor>
  <xdr:twoCellAnchor>
    <xdr:from>
      <xdr:col>3</xdr:col>
      <xdr:colOff>114300</xdr:colOff>
      <xdr:row>285</xdr:row>
      <xdr:rowOff>28575</xdr:rowOff>
    </xdr:from>
    <xdr:to>
      <xdr:col>3</xdr:col>
      <xdr:colOff>1552575</xdr:colOff>
      <xdr:row>285</xdr:row>
      <xdr:rowOff>1266825</xdr:rowOff>
    </xdr:to>
    <xdr:pic>
      <xdr:nvPicPr>
        <xdr:cNvPr id="105" name="Имя " descr="Descr ">
          <a:extLst>
            <a:ext uri="{FF2B5EF4-FFF2-40B4-BE49-F238E27FC236}">
              <a16:creationId xmlns:a16="http://schemas.microsoft.com/office/drawing/2014/main" id="{00000000-0008-0000-0000-000069000000}"/>
            </a:ext>
          </a:extLst>
        </xdr:cNvPr>
        <xdr:cNvPicPr>
          <a:picLocks noChangeAspect="1"/>
        </xdr:cNvPicPr>
      </xdr:nvPicPr>
      <xdr:blipFill>
        <a:blip xmlns:r="http://schemas.openxmlformats.org/officeDocument/2006/relationships" r:embed="rId104"/>
        <a:stretch>
          <a:fillRect/>
        </a:stretch>
      </xdr:blipFill>
      <xdr:spPr>
        <a:prstGeom prst="rect">
          <a:avLst/>
        </a:prstGeom>
        <a:ln w="9525">
          <a:solidFill>
            <a:srgbClr val="000000"/>
          </a:solidFill>
          <a:prstDash val="solid"/>
        </a:ln>
      </xdr:spPr>
    </xdr:pic>
    <xdr:clientData/>
  </xdr:twoCellAnchor>
  <xdr:twoCellAnchor>
    <xdr:from>
      <xdr:col>3</xdr:col>
      <xdr:colOff>114300</xdr:colOff>
      <xdr:row>286</xdr:row>
      <xdr:rowOff>28575</xdr:rowOff>
    </xdr:from>
    <xdr:to>
      <xdr:col>3</xdr:col>
      <xdr:colOff>1552575</xdr:colOff>
      <xdr:row>286</xdr:row>
      <xdr:rowOff>1266825</xdr:rowOff>
    </xdr:to>
    <xdr:pic>
      <xdr:nvPicPr>
        <xdr:cNvPr id="106" name="Имя " descr="Descr ">
          <a:extLst>
            <a:ext uri="{FF2B5EF4-FFF2-40B4-BE49-F238E27FC236}">
              <a16:creationId xmlns:a16="http://schemas.microsoft.com/office/drawing/2014/main" id="{00000000-0008-0000-0000-00006A000000}"/>
            </a:ext>
          </a:extLst>
        </xdr:cNvPr>
        <xdr:cNvPicPr>
          <a:picLocks noChangeAspect="1"/>
        </xdr:cNvPicPr>
      </xdr:nvPicPr>
      <xdr:blipFill>
        <a:blip xmlns:r="http://schemas.openxmlformats.org/officeDocument/2006/relationships" r:embed="rId105"/>
        <a:stretch>
          <a:fillRect/>
        </a:stretch>
      </xdr:blipFill>
      <xdr:spPr>
        <a:prstGeom prst="rect">
          <a:avLst/>
        </a:prstGeom>
        <a:ln w="9525">
          <a:solidFill>
            <a:srgbClr val="000000"/>
          </a:solidFill>
          <a:prstDash val="solid"/>
        </a:ln>
      </xdr:spPr>
    </xdr:pic>
    <xdr:clientData/>
  </xdr:twoCellAnchor>
  <xdr:twoCellAnchor>
    <xdr:from>
      <xdr:col>3</xdr:col>
      <xdr:colOff>114300</xdr:colOff>
      <xdr:row>287</xdr:row>
      <xdr:rowOff>28575</xdr:rowOff>
    </xdr:from>
    <xdr:to>
      <xdr:col>3</xdr:col>
      <xdr:colOff>1552575</xdr:colOff>
      <xdr:row>287</xdr:row>
      <xdr:rowOff>1266825</xdr:rowOff>
    </xdr:to>
    <xdr:pic>
      <xdr:nvPicPr>
        <xdr:cNvPr id="107" name="Имя " descr="Descr ">
          <a:extLst>
            <a:ext uri="{FF2B5EF4-FFF2-40B4-BE49-F238E27FC236}">
              <a16:creationId xmlns:a16="http://schemas.microsoft.com/office/drawing/2014/main" id="{00000000-0008-0000-0000-00006B000000}"/>
            </a:ext>
          </a:extLst>
        </xdr:cNvPr>
        <xdr:cNvPicPr>
          <a:picLocks noChangeAspect="1"/>
        </xdr:cNvPicPr>
      </xdr:nvPicPr>
      <xdr:blipFill>
        <a:blip xmlns:r="http://schemas.openxmlformats.org/officeDocument/2006/relationships" r:embed="rId106"/>
        <a:stretch>
          <a:fillRect/>
        </a:stretch>
      </xdr:blipFill>
      <xdr:spPr>
        <a:prstGeom prst="rect">
          <a:avLst/>
        </a:prstGeom>
        <a:ln w="9525">
          <a:solidFill>
            <a:srgbClr val="000000"/>
          </a:solidFill>
          <a:prstDash val="solid"/>
        </a:ln>
      </xdr:spPr>
    </xdr:pic>
    <xdr:clientData/>
  </xdr:twoCellAnchor>
  <xdr:twoCellAnchor>
    <xdr:from>
      <xdr:col>3</xdr:col>
      <xdr:colOff>114300</xdr:colOff>
      <xdr:row>288</xdr:row>
      <xdr:rowOff>28575</xdr:rowOff>
    </xdr:from>
    <xdr:to>
      <xdr:col>3</xdr:col>
      <xdr:colOff>1552575</xdr:colOff>
      <xdr:row>288</xdr:row>
      <xdr:rowOff>1266825</xdr:rowOff>
    </xdr:to>
    <xdr:pic>
      <xdr:nvPicPr>
        <xdr:cNvPr id="108" name="Имя " descr="Descr ">
          <a:extLst>
            <a:ext uri="{FF2B5EF4-FFF2-40B4-BE49-F238E27FC236}">
              <a16:creationId xmlns:a16="http://schemas.microsoft.com/office/drawing/2014/main" id="{00000000-0008-0000-0000-00006C000000}"/>
            </a:ext>
          </a:extLst>
        </xdr:cNvPr>
        <xdr:cNvPicPr>
          <a:picLocks noChangeAspect="1"/>
        </xdr:cNvPicPr>
      </xdr:nvPicPr>
      <xdr:blipFill>
        <a:blip xmlns:r="http://schemas.openxmlformats.org/officeDocument/2006/relationships" r:embed="rId107"/>
        <a:stretch>
          <a:fillRect/>
        </a:stretch>
      </xdr:blipFill>
      <xdr:spPr>
        <a:prstGeom prst="rect">
          <a:avLst/>
        </a:prstGeom>
        <a:ln w="9525">
          <a:solidFill>
            <a:srgbClr val="000000"/>
          </a:solidFill>
          <a:prstDash val="solid"/>
        </a:ln>
      </xdr:spPr>
    </xdr:pic>
    <xdr:clientData/>
  </xdr:twoCellAnchor>
  <xdr:twoCellAnchor>
    <xdr:from>
      <xdr:col>3</xdr:col>
      <xdr:colOff>114300</xdr:colOff>
      <xdr:row>289</xdr:row>
      <xdr:rowOff>28575</xdr:rowOff>
    </xdr:from>
    <xdr:to>
      <xdr:col>3</xdr:col>
      <xdr:colOff>1552575</xdr:colOff>
      <xdr:row>289</xdr:row>
      <xdr:rowOff>1266825</xdr:rowOff>
    </xdr:to>
    <xdr:pic>
      <xdr:nvPicPr>
        <xdr:cNvPr id="109" name="Имя " descr="Descr ">
          <a:extLst>
            <a:ext uri="{FF2B5EF4-FFF2-40B4-BE49-F238E27FC236}">
              <a16:creationId xmlns:a16="http://schemas.microsoft.com/office/drawing/2014/main" id="{00000000-0008-0000-0000-00006D000000}"/>
            </a:ext>
          </a:extLst>
        </xdr:cNvPr>
        <xdr:cNvPicPr>
          <a:picLocks noChangeAspect="1"/>
        </xdr:cNvPicPr>
      </xdr:nvPicPr>
      <xdr:blipFill>
        <a:blip xmlns:r="http://schemas.openxmlformats.org/officeDocument/2006/relationships" r:embed="rId108"/>
        <a:stretch>
          <a:fillRect/>
        </a:stretch>
      </xdr:blipFill>
      <xdr:spPr>
        <a:prstGeom prst="rect">
          <a:avLst/>
        </a:prstGeom>
        <a:ln w="9525">
          <a:solidFill>
            <a:srgbClr val="000000"/>
          </a:solidFill>
          <a:prstDash val="solid"/>
        </a:ln>
      </xdr:spPr>
    </xdr:pic>
    <xdr:clientData/>
  </xdr:twoCellAnchor>
  <xdr:twoCellAnchor>
    <xdr:from>
      <xdr:col>3</xdr:col>
      <xdr:colOff>114300</xdr:colOff>
      <xdr:row>290</xdr:row>
      <xdr:rowOff>38100</xdr:rowOff>
    </xdr:from>
    <xdr:to>
      <xdr:col>3</xdr:col>
      <xdr:colOff>1552575</xdr:colOff>
      <xdr:row>291</xdr:row>
      <xdr:rowOff>638175</xdr:rowOff>
    </xdr:to>
    <xdr:pic>
      <xdr:nvPicPr>
        <xdr:cNvPr id="110" name="Имя " descr="Descr ">
          <a:extLst>
            <a:ext uri="{FF2B5EF4-FFF2-40B4-BE49-F238E27FC236}">
              <a16:creationId xmlns:a16="http://schemas.microsoft.com/office/drawing/2014/main" id="{00000000-0008-0000-0000-00006E000000}"/>
            </a:ext>
          </a:extLst>
        </xdr:cNvPr>
        <xdr:cNvPicPr>
          <a:picLocks noChangeAspect="1"/>
        </xdr:cNvPicPr>
      </xdr:nvPicPr>
      <xdr:blipFill>
        <a:blip xmlns:r="http://schemas.openxmlformats.org/officeDocument/2006/relationships" r:embed="rId109"/>
        <a:stretch>
          <a:fillRect/>
        </a:stretch>
      </xdr:blipFill>
      <xdr:spPr>
        <a:prstGeom prst="rect">
          <a:avLst/>
        </a:prstGeom>
        <a:ln w="9525">
          <a:solidFill>
            <a:srgbClr val="000000"/>
          </a:solidFill>
          <a:prstDash val="solid"/>
        </a:ln>
      </xdr:spPr>
    </xdr:pic>
    <xdr:clientData/>
  </xdr:twoCellAnchor>
  <xdr:twoCellAnchor>
    <xdr:from>
      <xdr:col>3</xdr:col>
      <xdr:colOff>114300</xdr:colOff>
      <xdr:row>292</xdr:row>
      <xdr:rowOff>28575</xdr:rowOff>
    </xdr:from>
    <xdr:to>
      <xdr:col>3</xdr:col>
      <xdr:colOff>1552575</xdr:colOff>
      <xdr:row>292</xdr:row>
      <xdr:rowOff>1266825</xdr:rowOff>
    </xdr:to>
    <xdr:pic>
      <xdr:nvPicPr>
        <xdr:cNvPr id="111" name="Имя " descr="Descr ">
          <a:extLst>
            <a:ext uri="{FF2B5EF4-FFF2-40B4-BE49-F238E27FC236}">
              <a16:creationId xmlns:a16="http://schemas.microsoft.com/office/drawing/2014/main" id="{00000000-0008-0000-0000-00006F000000}"/>
            </a:ext>
          </a:extLst>
        </xdr:cNvPr>
        <xdr:cNvPicPr>
          <a:picLocks noChangeAspect="1"/>
        </xdr:cNvPicPr>
      </xdr:nvPicPr>
      <xdr:blipFill>
        <a:blip xmlns:r="http://schemas.openxmlformats.org/officeDocument/2006/relationships" r:embed="rId110"/>
        <a:stretch>
          <a:fillRect/>
        </a:stretch>
      </xdr:blipFill>
      <xdr:spPr>
        <a:prstGeom prst="rect">
          <a:avLst/>
        </a:prstGeom>
        <a:ln w="9525">
          <a:solidFill>
            <a:srgbClr val="000000"/>
          </a:solidFill>
          <a:prstDash val="solid"/>
        </a:ln>
      </xdr:spPr>
    </xdr:pic>
    <xdr:clientData/>
  </xdr:twoCellAnchor>
  <xdr:twoCellAnchor>
    <xdr:from>
      <xdr:col>3</xdr:col>
      <xdr:colOff>114300</xdr:colOff>
      <xdr:row>293</xdr:row>
      <xdr:rowOff>28575</xdr:rowOff>
    </xdr:from>
    <xdr:to>
      <xdr:col>3</xdr:col>
      <xdr:colOff>1552575</xdr:colOff>
      <xdr:row>295</xdr:row>
      <xdr:rowOff>419100</xdr:rowOff>
    </xdr:to>
    <xdr:pic>
      <xdr:nvPicPr>
        <xdr:cNvPr id="112" name="Имя " descr="Descr ">
          <a:extLst>
            <a:ext uri="{FF2B5EF4-FFF2-40B4-BE49-F238E27FC236}">
              <a16:creationId xmlns:a16="http://schemas.microsoft.com/office/drawing/2014/main" id="{00000000-0008-0000-0000-000070000000}"/>
            </a:ext>
          </a:extLst>
        </xdr:cNvPr>
        <xdr:cNvPicPr>
          <a:picLocks noChangeAspect="1"/>
        </xdr:cNvPicPr>
      </xdr:nvPicPr>
      <xdr:blipFill>
        <a:blip xmlns:r="http://schemas.openxmlformats.org/officeDocument/2006/relationships" r:embed="rId111"/>
        <a:stretch>
          <a:fillRect/>
        </a:stretch>
      </xdr:blipFill>
      <xdr:spPr>
        <a:prstGeom prst="rect">
          <a:avLst/>
        </a:prstGeom>
        <a:ln w="9525">
          <a:solidFill>
            <a:srgbClr val="000000"/>
          </a:solidFill>
          <a:prstDash val="solid"/>
        </a:ln>
      </xdr:spPr>
    </xdr:pic>
    <xdr:clientData/>
  </xdr:twoCellAnchor>
  <xdr:twoCellAnchor>
    <xdr:from>
      <xdr:col>3</xdr:col>
      <xdr:colOff>114300</xdr:colOff>
      <xdr:row>296</xdr:row>
      <xdr:rowOff>28575</xdr:rowOff>
    </xdr:from>
    <xdr:to>
      <xdr:col>3</xdr:col>
      <xdr:colOff>1552575</xdr:colOff>
      <xdr:row>296</xdr:row>
      <xdr:rowOff>1266825</xdr:rowOff>
    </xdr:to>
    <xdr:pic>
      <xdr:nvPicPr>
        <xdr:cNvPr id="113" name="Имя " descr="Descr ">
          <a:extLst>
            <a:ext uri="{FF2B5EF4-FFF2-40B4-BE49-F238E27FC236}">
              <a16:creationId xmlns:a16="http://schemas.microsoft.com/office/drawing/2014/main" id="{00000000-0008-0000-0000-000071000000}"/>
            </a:ext>
          </a:extLst>
        </xdr:cNvPr>
        <xdr:cNvPicPr>
          <a:picLocks noChangeAspect="1"/>
        </xdr:cNvPicPr>
      </xdr:nvPicPr>
      <xdr:blipFill>
        <a:blip xmlns:r="http://schemas.openxmlformats.org/officeDocument/2006/relationships" r:embed="rId112"/>
        <a:stretch>
          <a:fillRect/>
        </a:stretch>
      </xdr:blipFill>
      <xdr:spPr>
        <a:prstGeom prst="rect">
          <a:avLst/>
        </a:prstGeom>
        <a:ln w="9525">
          <a:solidFill>
            <a:srgbClr val="000000"/>
          </a:solidFill>
          <a:prstDash val="solid"/>
        </a:ln>
      </xdr:spPr>
    </xdr:pic>
    <xdr:clientData/>
  </xdr:twoCellAnchor>
  <xdr:twoCellAnchor>
    <xdr:from>
      <xdr:col>3</xdr:col>
      <xdr:colOff>114300</xdr:colOff>
      <xdr:row>297</xdr:row>
      <xdr:rowOff>28575</xdr:rowOff>
    </xdr:from>
    <xdr:to>
      <xdr:col>3</xdr:col>
      <xdr:colOff>1552575</xdr:colOff>
      <xdr:row>297</xdr:row>
      <xdr:rowOff>1266825</xdr:rowOff>
    </xdr:to>
    <xdr:pic>
      <xdr:nvPicPr>
        <xdr:cNvPr id="114" name="Имя " descr="Descr ">
          <a:extLst>
            <a:ext uri="{FF2B5EF4-FFF2-40B4-BE49-F238E27FC236}">
              <a16:creationId xmlns:a16="http://schemas.microsoft.com/office/drawing/2014/main" id="{00000000-0008-0000-0000-000072000000}"/>
            </a:ext>
          </a:extLst>
        </xdr:cNvPr>
        <xdr:cNvPicPr>
          <a:picLocks noChangeAspect="1"/>
        </xdr:cNvPicPr>
      </xdr:nvPicPr>
      <xdr:blipFill>
        <a:blip xmlns:r="http://schemas.openxmlformats.org/officeDocument/2006/relationships" r:embed="rId113"/>
        <a:stretch>
          <a:fillRect/>
        </a:stretch>
      </xdr:blipFill>
      <xdr:spPr>
        <a:prstGeom prst="rect">
          <a:avLst/>
        </a:prstGeom>
        <a:ln w="9525">
          <a:solidFill>
            <a:srgbClr val="000000"/>
          </a:solidFill>
          <a:prstDash val="solid"/>
        </a:ln>
      </xdr:spPr>
    </xdr:pic>
    <xdr:clientData/>
  </xdr:twoCellAnchor>
  <xdr:twoCellAnchor>
    <xdr:from>
      <xdr:col>3</xdr:col>
      <xdr:colOff>114300</xdr:colOff>
      <xdr:row>298</xdr:row>
      <xdr:rowOff>28575</xdr:rowOff>
    </xdr:from>
    <xdr:to>
      <xdr:col>3</xdr:col>
      <xdr:colOff>1552575</xdr:colOff>
      <xdr:row>298</xdr:row>
      <xdr:rowOff>1266825</xdr:rowOff>
    </xdr:to>
    <xdr:pic>
      <xdr:nvPicPr>
        <xdr:cNvPr id="115" name="Имя " descr="Descr ">
          <a:extLst>
            <a:ext uri="{FF2B5EF4-FFF2-40B4-BE49-F238E27FC236}">
              <a16:creationId xmlns:a16="http://schemas.microsoft.com/office/drawing/2014/main" id="{00000000-0008-0000-0000-000073000000}"/>
            </a:ext>
          </a:extLst>
        </xdr:cNvPr>
        <xdr:cNvPicPr>
          <a:picLocks noChangeAspect="1"/>
        </xdr:cNvPicPr>
      </xdr:nvPicPr>
      <xdr:blipFill>
        <a:blip xmlns:r="http://schemas.openxmlformats.org/officeDocument/2006/relationships" r:embed="rId114"/>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289560</xdr:colOff>
      <xdr:row>11</xdr:row>
      <xdr:rowOff>0</xdr:rowOff>
    </xdr:from>
    <xdr:to>
      <xdr:col>8</xdr:col>
      <xdr:colOff>477520</xdr:colOff>
      <xdr:row>26</xdr:row>
      <xdr:rowOff>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629920</xdr:colOff>
      <xdr:row>11</xdr:row>
      <xdr:rowOff>0</xdr:rowOff>
    </xdr:from>
    <xdr:to>
      <xdr:col>12</xdr:col>
      <xdr:colOff>447040</xdr:colOff>
      <xdr:row>26</xdr:row>
      <xdr:rowOff>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X299"/>
  <sheetViews>
    <sheetView tabSelected="1" workbookViewId="0">
      <pane xSplit="4" ySplit="3" topLeftCell="E4" activePane="bottomRight" state="frozen"/>
      <selection pane="topRight" activeCell="G1" sqref="G1"/>
      <selection pane="bottomLeft" activeCell="A6" sqref="A6"/>
      <selection pane="bottomRight" activeCell="A6" sqref="A6"/>
    </sheetView>
  </sheetViews>
  <sheetFormatPr defaultColWidth="10.4140625" defaultRowHeight="11.45" customHeight="1" x14ac:dyDescent="0.3"/>
  <cols>
    <col min="1" max="1" width="8.1640625" style="1" customWidth="1"/>
    <col min="2" max="2" width="14" style="1" customWidth="1"/>
    <col min="3" max="3" width="11.25" style="1" customWidth="1"/>
    <col min="4" max="4" width="29.83203125" style="1" customWidth="1" collapsed="1"/>
    <col min="5" max="5" width="15.4140625" style="1" customWidth="1"/>
    <col min="6" max="6" width="10.4140625" style="1" customWidth="1"/>
    <col min="7" max="7" width="19.83203125" style="1" customWidth="1"/>
    <col min="8" max="8" width="11.75" style="1" customWidth="1"/>
    <col min="9" max="9" width="14.1640625" style="1" customWidth="1"/>
    <col min="10" max="10" width="16.1640625" style="3" customWidth="1"/>
    <col min="11" max="11" width="10" style="1" customWidth="1"/>
    <col min="12" max="12" width="17.4140625" style="1" customWidth="1"/>
    <col min="13" max="13" width="17.25" style="1" customWidth="1"/>
    <col min="14" max="15" width="10.4140625" style="1" customWidth="1"/>
    <col min="16" max="16" width="17.4140625" style="1" customWidth="1"/>
    <col min="17" max="17" width="9.1640625" style="1" customWidth="1"/>
    <col min="18" max="18" width="9.25" style="4" customWidth="1"/>
    <col min="19" max="19" width="10" style="2" customWidth="1"/>
    <col min="20" max="20" width="10.4140625" style="1" customWidth="1"/>
    <col min="21" max="21" width="7.7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30"/>
      <c r="B2" s="30"/>
      <c r="C2" s="30"/>
      <c r="D2" s="30"/>
      <c r="E2" s="30"/>
      <c r="F2" s="30"/>
      <c r="G2" s="30"/>
      <c r="H2" s="30"/>
      <c r="I2" s="30"/>
      <c r="J2" s="31"/>
      <c r="K2" s="30"/>
      <c r="L2" s="30"/>
      <c r="M2" s="30"/>
      <c r="N2" s="30"/>
      <c r="O2" s="30"/>
      <c r="P2" s="30"/>
      <c r="Q2" s="30"/>
      <c r="R2" s="32"/>
      <c r="S2" s="30"/>
      <c r="T2" s="30"/>
      <c r="U2" s="30"/>
      <c r="V2" s="30"/>
      <c r="W2" s="30"/>
      <c r="X2" s="30"/>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416</v>
      </c>
      <c r="T3" s="10" t="s">
        <v>18</v>
      </c>
      <c r="U3" s="10" t="s">
        <v>19</v>
      </c>
      <c r="V3" s="7" t="s">
        <v>20</v>
      </c>
      <c r="W3" s="7" t="s">
        <v>21</v>
      </c>
      <c r="X3" s="5" t="s">
        <v>22</v>
      </c>
    </row>
    <row r="4" spans="1:24" s="1" customFormat="1" ht="11" customHeight="1" x14ac:dyDescent="0.3">
      <c r="A4" s="11" t="s">
        <v>23</v>
      </c>
      <c r="B4" s="11" t="s">
        <v>24</v>
      </c>
      <c r="C4" s="12" t="s">
        <v>25</v>
      </c>
      <c r="D4" s="47"/>
      <c r="E4" s="33" t="str">
        <f t="shared" ref="E4:E12" si="0">HYPERLINK("https://www.google.ru/search?q=50351181802141165-5884&amp;newwindow=1&amp;tbm=isch","Еще фото")</f>
        <v>Еще фото</v>
      </c>
      <c r="F4" s="13"/>
      <c r="G4" s="11" t="s">
        <v>26</v>
      </c>
      <c r="H4" s="11" t="s">
        <v>27</v>
      </c>
      <c r="I4" s="14" t="s">
        <v>26</v>
      </c>
      <c r="J4" s="14" t="s">
        <v>28</v>
      </c>
      <c r="K4" s="15" t="s">
        <v>29</v>
      </c>
      <c r="L4" s="50" t="s">
        <v>30</v>
      </c>
      <c r="M4" s="14" t="s">
        <v>31</v>
      </c>
      <c r="N4" s="14" t="s">
        <v>32</v>
      </c>
      <c r="O4" s="14"/>
      <c r="P4" s="15" t="s">
        <v>33</v>
      </c>
      <c r="Q4" s="16">
        <v>7490</v>
      </c>
      <c r="R4" s="17">
        <v>68.52</v>
      </c>
      <c r="S4" s="18">
        <v>2711.4354999999996</v>
      </c>
      <c r="T4" s="19" t="s">
        <v>34</v>
      </c>
      <c r="U4" s="20" t="s">
        <v>35</v>
      </c>
      <c r="V4" s="21">
        <v>46</v>
      </c>
      <c r="W4" s="21">
        <v>3</v>
      </c>
      <c r="X4" s="22"/>
    </row>
    <row r="5" spans="1:24" s="1" customFormat="1" ht="11" customHeight="1" x14ac:dyDescent="0.3">
      <c r="A5" s="23" t="s">
        <v>23</v>
      </c>
      <c r="B5" s="23" t="s">
        <v>24</v>
      </c>
      <c r="C5" s="12" t="s">
        <v>25</v>
      </c>
      <c r="D5" s="48"/>
      <c r="E5" s="33" t="str">
        <f t="shared" si="0"/>
        <v>Еще фото</v>
      </c>
      <c r="F5" s="13"/>
      <c r="G5" s="23" t="s">
        <v>26</v>
      </c>
      <c r="H5" s="23" t="s">
        <v>27</v>
      </c>
      <c r="I5" s="23" t="s">
        <v>26</v>
      </c>
      <c r="J5" s="14" t="s">
        <v>28</v>
      </c>
      <c r="K5" s="15" t="s">
        <v>29</v>
      </c>
      <c r="L5" s="51"/>
      <c r="M5" s="14" t="s">
        <v>31</v>
      </c>
      <c r="N5" s="14" t="s">
        <v>32</v>
      </c>
      <c r="O5" s="14"/>
      <c r="P5" s="15" t="s">
        <v>33</v>
      </c>
      <c r="Q5" s="16">
        <v>7490</v>
      </c>
      <c r="R5" s="17">
        <v>68.52</v>
      </c>
      <c r="S5" s="18">
        <v>2711.4354999999996</v>
      </c>
      <c r="T5" s="19" t="s">
        <v>34</v>
      </c>
      <c r="U5" s="20" t="s">
        <v>36</v>
      </c>
      <c r="V5" s="21">
        <v>46</v>
      </c>
      <c r="W5" s="21">
        <v>3</v>
      </c>
      <c r="X5" s="22"/>
    </row>
    <row r="6" spans="1:24" s="1" customFormat="1" ht="11" customHeight="1" x14ac:dyDescent="0.3">
      <c r="A6" s="23" t="s">
        <v>23</v>
      </c>
      <c r="B6" s="23" t="s">
        <v>24</v>
      </c>
      <c r="C6" s="12" t="s">
        <v>25</v>
      </c>
      <c r="D6" s="48"/>
      <c r="E6" s="33" t="str">
        <f t="shared" si="0"/>
        <v>Еще фото</v>
      </c>
      <c r="F6" s="13"/>
      <c r="G6" s="23" t="s">
        <v>26</v>
      </c>
      <c r="H6" s="23" t="s">
        <v>27</v>
      </c>
      <c r="I6" s="23" t="s">
        <v>26</v>
      </c>
      <c r="J6" s="14" t="s">
        <v>28</v>
      </c>
      <c r="K6" s="15" t="s">
        <v>29</v>
      </c>
      <c r="L6" s="51"/>
      <c r="M6" s="14" t="s">
        <v>31</v>
      </c>
      <c r="N6" s="14" t="s">
        <v>32</v>
      </c>
      <c r="O6" s="14"/>
      <c r="P6" s="15" t="s">
        <v>33</v>
      </c>
      <c r="Q6" s="16">
        <v>7490</v>
      </c>
      <c r="R6" s="17">
        <v>68.52</v>
      </c>
      <c r="S6" s="18">
        <v>2711.4354999999996</v>
      </c>
      <c r="T6" s="19" t="s">
        <v>34</v>
      </c>
      <c r="U6" s="20" t="s">
        <v>37</v>
      </c>
      <c r="V6" s="24" t="s">
        <v>38</v>
      </c>
      <c r="W6" s="21">
        <v>2</v>
      </c>
      <c r="X6" s="22"/>
    </row>
    <row r="7" spans="1:24" s="1" customFormat="1" ht="11" customHeight="1" x14ac:dyDescent="0.3">
      <c r="A7" s="23" t="s">
        <v>23</v>
      </c>
      <c r="B7" s="23" t="s">
        <v>24</v>
      </c>
      <c r="C7" s="12" t="s">
        <v>25</v>
      </c>
      <c r="D7" s="48"/>
      <c r="E7" s="33" t="str">
        <f t="shared" si="0"/>
        <v>Еще фото</v>
      </c>
      <c r="F7" s="13"/>
      <c r="G7" s="23" t="s">
        <v>26</v>
      </c>
      <c r="H7" s="23" t="s">
        <v>27</v>
      </c>
      <c r="I7" s="23" t="s">
        <v>26</v>
      </c>
      <c r="J7" s="14" t="s">
        <v>28</v>
      </c>
      <c r="K7" s="15" t="s">
        <v>29</v>
      </c>
      <c r="L7" s="51"/>
      <c r="M7" s="14" t="s">
        <v>31</v>
      </c>
      <c r="N7" s="14" t="s">
        <v>32</v>
      </c>
      <c r="O7" s="14"/>
      <c r="P7" s="15" t="s">
        <v>33</v>
      </c>
      <c r="Q7" s="16">
        <v>7490</v>
      </c>
      <c r="R7" s="17">
        <v>68.52</v>
      </c>
      <c r="S7" s="18">
        <v>2711.4354999999996</v>
      </c>
      <c r="T7" s="19" t="s">
        <v>34</v>
      </c>
      <c r="U7" s="20" t="s">
        <v>39</v>
      </c>
      <c r="V7" s="21">
        <v>48</v>
      </c>
      <c r="W7" s="21">
        <v>4</v>
      </c>
      <c r="X7" s="22"/>
    </row>
    <row r="8" spans="1:24" s="1" customFormat="1" ht="11" customHeight="1" x14ac:dyDescent="0.3">
      <c r="A8" s="23" t="s">
        <v>23</v>
      </c>
      <c r="B8" s="23" t="s">
        <v>24</v>
      </c>
      <c r="C8" s="12" t="s">
        <v>25</v>
      </c>
      <c r="D8" s="48"/>
      <c r="E8" s="33" t="str">
        <f t="shared" si="0"/>
        <v>Еще фото</v>
      </c>
      <c r="F8" s="13"/>
      <c r="G8" s="23" t="s">
        <v>26</v>
      </c>
      <c r="H8" s="23" t="s">
        <v>27</v>
      </c>
      <c r="I8" s="23" t="s">
        <v>26</v>
      </c>
      <c r="J8" s="14" t="s">
        <v>28</v>
      </c>
      <c r="K8" s="15" t="s">
        <v>29</v>
      </c>
      <c r="L8" s="51"/>
      <c r="M8" s="14" t="s">
        <v>31</v>
      </c>
      <c r="N8" s="14" t="s">
        <v>32</v>
      </c>
      <c r="O8" s="14"/>
      <c r="P8" s="15" t="s">
        <v>33</v>
      </c>
      <c r="Q8" s="16">
        <v>7490</v>
      </c>
      <c r="R8" s="17">
        <v>68.52</v>
      </c>
      <c r="S8" s="18">
        <v>2711.4354999999996</v>
      </c>
      <c r="T8" s="19" t="s">
        <v>34</v>
      </c>
      <c r="U8" s="20" t="s">
        <v>40</v>
      </c>
      <c r="V8" s="21">
        <v>48</v>
      </c>
      <c r="W8" s="21">
        <v>4</v>
      </c>
      <c r="X8" s="22"/>
    </row>
    <row r="9" spans="1:24" s="1" customFormat="1" ht="11" customHeight="1" x14ac:dyDescent="0.3">
      <c r="A9" s="23" t="s">
        <v>23</v>
      </c>
      <c r="B9" s="23" t="s">
        <v>24</v>
      </c>
      <c r="C9" s="12" t="s">
        <v>25</v>
      </c>
      <c r="D9" s="48"/>
      <c r="E9" s="33" t="str">
        <f t="shared" si="0"/>
        <v>Еще фото</v>
      </c>
      <c r="F9" s="13"/>
      <c r="G9" s="23" t="s">
        <v>26</v>
      </c>
      <c r="H9" s="23" t="s">
        <v>27</v>
      </c>
      <c r="I9" s="23" t="s">
        <v>26</v>
      </c>
      <c r="J9" s="14" t="s">
        <v>28</v>
      </c>
      <c r="K9" s="15" t="s">
        <v>29</v>
      </c>
      <c r="L9" s="51"/>
      <c r="M9" s="14" t="s">
        <v>31</v>
      </c>
      <c r="N9" s="14" t="s">
        <v>32</v>
      </c>
      <c r="O9" s="14"/>
      <c r="P9" s="15" t="s">
        <v>33</v>
      </c>
      <c r="Q9" s="16">
        <v>7490</v>
      </c>
      <c r="R9" s="17">
        <v>68.52</v>
      </c>
      <c r="S9" s="18">
        <v>2711.4354999999996</v>
      </c>
      <c r="T9" s="19" t="s">
        <v>34</v>
      </c>
      <c r="U9" s="20" t="s">
        <v>41</v>
      </c>
      <c r="V9" s="24" t="s">
        <v>42</v>
      </c>
      <c r="W9" s="21">
        <v>1</v>
      </c>
      <c r="X9" s="22"/>
    </row>
    <row r="10" spans="1:24" s="1" customFormat="1" ht="11" customHeight="1" x14ac:dyDescent="0.3">
      <c r="A10" s="23" t="s">
        <v>23</v>
      </c>
      <c r="B10" s="23" t="s">
        <v>24</v>
      </c>
      <c r="C10" s="12" t="s">
        <v>25</v>
      </c>
      <c r="D10" s="48"/>
      <c r="E10" s="33" t="str">
        <f t="shared" si="0"/>
        <v>Еще фото</v>
      </c>
      <c r="F10" s="13"/>
      <c r="G10" s="23" t="s">
        <v>26</v>
      </c>
      <c r="H10" s="23" t="s">
        <v>27</v>
      </c>
      <c r="I10" s="23" t="s">
        <v>26</v>
      </c>
      <c r="J10" s="14" t="s">
        <v>28</v>
      </c>
      <c r="K10" s="15" t="s">
        <v>29</v>
      </c>
      <c r="L10" s="51"/>
      <c r="M10" s="14" t="s">
        <v>31</v>
      </c>
      <c r="N10" s="14" t="s">
        <v>32</v>
      </c>
      <c r="O10" s="14"/>
      <c r="P10" s="15" t="s">
        <v>33</v>
      </c>
      <c r="Q10" s="16">
        <v>7490</v>
      </c>
      <c r="R10" s="17">
        <v>68.52</v>
      </c>
      <c r="S10" s="18">
        <v>2711.4354999999996</v>
      </c>
      <c r="T10" s="19" t="s">
        <v>34</v>
      </c>
      <c r="U10" s="20" t="s">
        <v>43</v>
      </c>
      <c r="V10" s="24" t="s">
        <v>42</v>
      </c>
      <c r="W10" s="21">
        <v>1</v>
      </c>
      <c r="X10" s="22"/>
    </row>
    <row r="11" spans="1:24" s="1" customFormat="1" ht="11" customHeight="1" x14ac:dyDescent="0.3">
      <c r="A11" s="23" t="s">
        <v>23</v>
      </c>
      <c r="B11" s="23" t="s">
        <v>24</v>
      </c>
      <c r="C11" s="12" t="s">
        <v>25</v>
      </c>
      <c r="D11" s="48"/>
      <c r="E11" s="33" t="str">
        <f t="shared" si="0"/>
        <v>Еще фото</v>
      </c>
      <c r="F11" s="13"/>
      <c r="G11" s="23" t="s">
        <v>26</v>
      </c>
      <c r="H11" s="23" t="s">
        <v>27</v>
      </c>
      <c r="I11" s="23" t="s">
        <v>26</v>
      </c>
      <c r="J11" s="14" t="s">
        <v>28</v>
      </c>
      <c r="K11" s="15" t="s">
        <v>29</v>
      </c>
      <c r="L11" s="51"/>
      <c r="M11" s="14" t="s">
        <v>31</v>
      </c>
      <c r="N11" s="14" t="s">
        <v>32</v>
      </c>
      <c r="O11" s="14"/>
      <c r="P11" s="15" t="s">
        <v>33</v>
      </c>
      <c r="Q11" s="16">
        <v>7490</v>
      </c>
      <c r="R11" s="17">
        <v>68.52</v>
      </c>
      <c r="S11" s="18">
        <v>2711.4354999999996</v>
      </c>
      <c r="T11" s="19" t="s">
        <v>34</v>
      </c>
      <c r="U11" s="20" t="s">
        <v>44</v>
      </c>
      <c r="V11" s="21">
        <v>50</v>
      </c>
      <c r="W11" s="21">
        <v>2</v>
      </c>
      <c r="X11" s="22"/>
    </row>
    <row r="12" spans="1:24" s="1" customFormat="1" ht="11" customHeight="1" x14ac:dyDescent="0.3">
      <c r="A12" s="23" t="s">
        <v>23</v>
      </c>
      <c r="B12" s="23" t="s">
        <v>24</v>
      </c>
      <c r="C12" s="12" t="s">
        <v>25</v>
      </c>
      <c r="D12" s="49"/>
      <c r="E12" s="33" t="str">
        <f t="shared" si="0"/>
        <v>Еще фото</v>
      </c>
      <c r="F12" s="13"/>
      <c r="G12" s="23" t="s">
        <v>26</v>
      </c>
      <c r="H12" s="23" t="s">
        <v>27</v>
      </c>
      <c r="I12" s="23" t="s">
        <v>26</v>
      </c>
      <c r="J12" s="14" t="s">
        <v>28</v>
      </c>
      <c r="K12" s="15" t="s">
        <v>29</v>
      </c>
      <c r="L12" s="52"/>
      <c r="M12" s="14" t="s">
        <v>31</v>
      </c>
      <c r="N12" s="14" t="s">
        <v>32</v>
      </c>
      <c r="O12" s="14"/>
      <c r="P12" s="15" t="s">
        <v>33</v>
      </c>
      <c r="Q12" s="16">
        <v>7490</v>
      </c>
      <c r="R12" s="17">
        <v>68.52</v>
      </c>
      <c r="S12" s="18">
        <v>2711.4354999999996</v>
      </c>
      <c r="T12" s="19" t="s">
        <v>34</v>
      </c>
      <c r="U12" s="20" t="s">
        <v>45</v>
      </c>
      <c r="V12" s="21">
        <v>54</v>
      </c>
      <c r="W12" s="21">
        <v>1</v>
      </c>
      <c r="X12" s="22"/>
    </row>
    <row r="13" spans="1:24" s="1" customFormat="1" ht="35" customHeight="1" x14ac:dyDescent="0.3">
      <c r="A13" s="11" t="s">
        <v>23</v>
      </c>
      <c r="B13" s="11" t="s">
        <v>24</v>
      </c>
      <c r="C13" s="12" t="s">
        <v>46</v>
      </c>
      <c r="D13" s="47"/>
      <c r="E13" s="33" t="str">
        <f>HYPERLINK("https://www.google.ru/search?q=50251181802148966-9999&amp;newwindow=1&amp;tbm=isch","Еще фото")</f>
        <v>Еще фото</v>
      </c>
      <c r="F13" s="13"/>
      <c r="G13" s="11" t="s">
        <v>26</v>
      </c>
      <c r="H13" s="11" t="s">
        <v>27</v>
      </c>
      <c r="I13" s="14" t="s">
        <v>26</v>
      </c>
      <c r="J13" s="14" t="s">
        <v>28</v>
      </c>
      <c r="K13" s="15" t="s">
        <v>47</v>
      </c>
      <c r="L13" s="50" t="s">
        <v>48</v>
      </c>
      <c r="M13" s="14" t="s">
        <v>31</v>
      </c>
      <c r="N13" s="14" t="s">
        <v>49</v>
      </c>
      <c r="O13" s="14"/>
      <c r="P13" s="15" t="s">
        <v>50</v>
      </c>
      <c r="Q13" s="16">
        <v>4999</v>
      </c>
      <c r="R13" s="17">
        <v>62.04</v>
      </c>
      <c r="S13" s="18">
        <v>2182.4354999999996</v>
      </c>
      <c r="T13" s="19" t="s">
        <v>51</v>
      </c>
      <c r="U13" s="20" t="s">
        <v>52</v>
      </c>
      <c r="V13" s="21">
        <v>42</v>
      </c>
      <c r="W13" s="21">
        <v>2</v>
      </c>
      <c r="X13" s="22"/>
    </row>
    <row r="14" spans="1:24" s="1" customFormat="1" ht="35" customHeight="1" x14ac:dyDescent="0.3">
      <c r="A14" s="23" t="s">
        <v>23</v>
      </c>
      <c r="B14" s="23" t="s">
        <v>24</v>
      </c>
      <c r="C14" s="12" t="s">
        <v>46</v>
      </c>
      <c r="D14" s="48"/>
      <c r="E14" s="33" t="str">
        <f>HYPERLINK("https://www.google.ru/search?q=50251181802148966-9999&amp;newwindow=1&amp;tbm=isch","Еще фото")</f>
        <v>Еще фото</v>
      </c>
      <c r="F14" s="13"/>
      <c r="G14" s="23" t="s">
        <v>26</v>
      </c>
      <c r="H14" s="23" t="s">
        <v>27</v>
      </c>
      <c r="I14" s="23" t="s">
        <v>26</v>
      </c>
      <c r="J14" s="14" t="s">
        <v>28</v>
      </c>
      <c r="K14" s="15" t="s">
        <v>47</v>
      </c>
      <c r="L14" s="51"/>
      <c r="M14" s="14" t="s">
        <v>31</v>
      </c>
      <c r="N14" s="14" t="s">
        <v>49</v>
      </c>
      <c r="O14" s="14"/>
      <c r="P14" s="15" t="s">
        <v>50</v>
      </c>
      <c r="Q14" s="16">
        <v>4999</v>
      </c>
      <c r="R14" s="17">
        <v>62.04</v>
      </c>
      <c r="S14" s="18">
        <v>2182.4354999999996</v>
      </c>
      <c r="T14" s="19" t="s">
        <v>51</v>
      </c>
      <c r="U14" s="20" t="s">
        <v>53</v>
      </c>
      <c r="V14" s="21">
        <v>46</v>
      </c>
      <c r="W14" s="21">
        <v>1</v>
      </c>
      <c r="X14" s="22"/>
    </row>
    <row r="15" spans="1:24" s="1" customFormat="1" ht="37.049999999999997" customHeight="1" x14ac:dyDescent="0.3">
      <c r="A15" s="23" t="s">
        <v>23</v>
      </c>
      <c r="B15" s="23" t="s">
        <v>24</v>
      </c>
      <c r="C15" s="12" t="s">
        <v>46</v>
      </c>
      <c r="D15" s="49"/>
      <c r="E15" s="33" t="str">
        <f>HYPERLINK("https://www.google.ru/search?q=50251181802148966-9999&amp;newwindow=1&amp;tbm=isch","Еще фото")</f>
        <v>Еще фото</v>
      </c>
      <c r="F15" s="13"/>
      <c r="G15" s="23" t="s">
        <v>26</v>
      </c>
      <c r="H15" s="23" t="s">
        <v>27</v>
      </c>
      <c r="I15" s="23" t="s">
        <v>26</v>
      </c>
      <c r="J15" s="14" t="s">
        <v>28</v>
      </c>
      <c r="K15" s="15" t="s">
        <v>47</v>
      </c>
      <c r="L15" s="52"/>
      <c r="M15" s="14" t="s">
        <v>31</v>
      </c>
      <c r="N15" s="14" t="s">
        <v>49</v>
      </c>
      <c r="O15" s="14"/>
      <c r="P15" s="15" t="s">
        <v>50</v>
      </c>
      <c r="Q15" s="16">
        <v>4999</v>
      </c>
      <c r="R15" s="17">
        <v>62.04</v>
      </c>
      <c r="S15" s="18">
        <v>2182.4354999999996</v>
      </c>
      <c r="T15" s="19" t="s">
        <v>51</v>
      </c>
      <c r="U15" s="20" t="s">
        <v>54</v>
      </c>
      <c r="V15" s="21">
        <v>48</v>
      </c>
      <c r="W15" s="21">
        <v>1</v>
      </c>
      <c r="X15" s="22"/>
    </row>
    <row r="16" spans="1:24" s="1" customFormat="1" ht="52.05" customHeight="1" x14ac:dyDescent="0.3">
      <c r="A16" s="11" t="s">
        <v>23</v>
      </c>
      <c r="B16" s="11" t="s">
        <v>24</v>
      </c>
      <c r="C16" s="12" t="s">
        <v>55</v>
      </c>
      <c r="D16" s="53"/>
      <c r="E16" s="33" t="str">
        <f>HYPERLINK("https://www.google.ru/search?q=10211181802160998-5472&amp;newwindow=1&amp;tbm=isch","Еще фото")</f>
        <v>Еще фото</v>
      </c>
      <c r="F16" s="13"/>
      <c r="G16" s="11" t="s">
        <v>26</v>
      </c>
      <c r="H16" s="11" t="s">
        <v>27</v>
      </c>
      <c r="I16" s="14" t="s">
        <v>26</v>
      </c>
      <c r="J16" s="14" t="s">
        <v>28</v>
      </c>
      <c r="K16" s="15" t="s">
        <v>47</v>
      </c>
      <c r="L16" s="50" t="s">
        <v>56</v>
      </c>
      <c r="M16" s="14" t="s">
        <v>31</v>
      </c>
      <c r="N16" s="14" t="s">
        <v>32</v>
      </c>
      <c r="O16" s="14"/>
      <c r="P16" s="15" t="s">
        <v>57</v>
      </c>
      <c r="Q16" s="16">
        <v>9990</v>
      </c>
      <c r="R16" s="17">
        <v>59.48</v>
      </c>
      <c r="S16" s="18">
        <v>4654.9354999999996</v>
      </c>
      <c r="T16" s="19" t="s">
        <v>51</v>
      </c>
      <c r="U16" s="20" t="s">
        <v>58</v>
      </c>
      <c r="V16" s="21">
        <v>50</v>
      </c>
      <c r="W16" s="21">
        <v>2</v>
      </c>
      <c r="X16" s="22"/>
    </row>
    <row r="17" spans="1:24" s="1" customFormat="1" ht="61.05" customHeight="1" x14ac:dyDescent="0.3">
      <c r="A17" s="23" t="s">
        <v>23</v>
      </c>
      <c r="B17" s="23" t="s">
        <v>24</v>
      </c>
      <c r="C17" s="12" t="s">
        <v>55</v>
      </c>
      <c r="D17" s="54"/>
      <c r="E17" s="33" t="str">
        <f>HYPERLINK("https://www.google.ru/search?q=10211181802160998-5472&amp;newwindow=1&amp;tbm=isch","Еще фото")</f>
        <v>Еще фото</v>
      </c>
      <c r="F17" s="13"/>
      <c r="G17" s="23" t="s">
        <v>26</v>
      </c>
      <c r="H17" s="23" t="s">
        <v>27</v>
      </c>
      <c r="I17" s="23" t="s">
        <v>26</v>
      </c>
      <c r="J17" s="14" t="s">
        <v>28</v>
      </c>
      <c r="K17" s="15" t="s">
        <v>47</v>
      </c>
      <c r="L17" s="52"/>
      <c r="M17" s="14" t="s">
        <v>31</v>
      </c>
      <c r="N17" s="14" t="s">
        <v>32</v>
      </c>
      <c r="O17" s="14"/>
      <c r="P17" s="15" t="s">
        <v>57</v>
      </c>
      <c r="Q17" s="16">
        <v>9990</v>
      </c>
      <c r="R17" s="17">
        <v>59.48</v>
      </c>
      <c r="S17" s="18">
        <v>4654.9354999999996</v>
      </c>
      <c r="T17" s="19" t="s">
        <v>51</v>
      </c>
      <c r="U17" s="20" t="s">
        <v>59</v>
      </c>
      <c r="V17" s="21">
        <v>52</v>
      </c>
      <c r="W17" s="21">
        <v>1</v>
      </c>
      <c r="X17" s="22"/>
    </row>
    <row r="18" spans="1:24" s="1" customFormat="1" ht="17" customHeight="1" x14ac:dyDescent="0.3">
      <c r="A18" s="11" t="s">
        <v>23</v>
      </c>
      <c r="B18" s="11" t="s">
        <v>60</v>
      </c>
      <c r="C18" s="12" t="s">
        <v>61</v>
      </c>
      <c r="D18" s="47"/>
      <c r="E18" s="33" t="str">
        <f t="shared" ref="E18:E23" si="1">HYPERLINK("https://www.google.ru/search?q=10311261852133754-53Z4&amp;newwindow=1&amp;tbm=isch","Еще фото")</f>
        <v>Еще фото</v>
      </c>
      <c r="F18" s="13"/>
      <c r="G18" s="11" t="s">
        <v>62</v>
      </c>
      <c r="H18" s="11" t="s">
        <v>27</v>
      </c>
      <c r="I18" s="14" t="s">
        <v>62</v>
      </c>
      <c r="J18" s="14" t="s">
        <v>28</v>
      </c>
      <c r="K18" s="15" t="s">
        <v>29</v>
      </c>
      <c r="L18" s="50" t="s">
        <v>63</v>
      </c>
      <c r="M18" s="14" t="s">
        <v>31</v>
      </c>
      <c r="N18" s="14" t="s">
        <v>32</v>
      </c>
      <c r="O18" s="14"/>
      <c r="P18" s="15" t="s">
        <v>33</v>
      </c>
      <c r="Q18" s="16">
        <v>7499</v>
      </c>
      <c r="R18" s="17">
        <v>74.16</v>
      </c>
      <c r="S18" s="18">
        <v>2228.4354999999996</v>
      </c>
      <c r="T18" s="19" t="s">
        <v>34</v>
      </c>
      <c r="U18" s="20" t="s">
        <v>36</v>
      </c>
      <c r="V18" s="21">
        <v>46</v>
      </c>
      <c r="W18" s="21">
        <v>2</v>
      </c>
      <c r="X18" s="22"/>
    </row>
    <row r="19" spans="1:24" s="1" customFormat="1" ht="17" customHeight="1" x14ac:dyDescent="0.3">
      <c r="A19" s="23" t="s">
        <v>23</v>
      </c>
      <c r="B19" s="23" t="s">
        <v>60</v>
      </c>
      <c r="C19" s="12" t="s">
        <v>61</v>
      </c>
      <c r="D19" s="48"/>
      <c r="E19" s="33" t="str">
        <f t="shared" si="1"/>
        <v>Еще фото</v>
      </c>
      <c r="F19" s="13"/>
      <c r="G19" s="23" t="s">
        <v>62</v>
      </c>
      <c r="H19" s="23" t="s">
        <v>27</v>
      </c>
      <c r="I19" s="23" t="s">
        <v>62</v>
      </c>
      <c r="J19" s="14" t="s">
        <v>28</v>
      </c>
      <c r="K19" s="15" t="s">
        <v>29</v>
      </c>
      <c r="L19" s="51"/>
      <c r="M19" s="14" t="s">
        <v>31</v>
      </c>
      <c r="N19" s="14" t="s">
        <v>32</v>
      </c>
      <c r="O19" s="14"/>
      <c r="P19" s="15" t="s">
        <v>33</v>
      </c>
      <c r="Q19" s="16">
        <v>7499</v>
      </c>
      <c r="R19" s="17">
        <v>74.16</v>
      </c>
      <c r="S19" s="18">
        <v>2228.4354999999996</v>
      </c>
      <c r="T19" s="19" t="s">
        <v>34</v>
      </c>
      <c r="U19" s="20" t="s">
        <v>64</v>
      </c>
      <c r="V19" s="21">
        <v>46</v>
      </c>
      <c r="W19" s="21">
        <v>4</v>
      </c>
      <c r="X19" s="22"/>
    </row>
    <row r="20" spans="1:24" s="1" customFormat="1" ht="17" customHeight="1" x14ac:dyDescent="0.3">
      <c r="A20" s="23" t="s">
        <v>23</v>
      </c>
      <c r="B20" s="23" t="s">
        <v>60</v>
      </c>
      <c r="C20" s="12" t="s">
        <v>61</v>
      </c>
      <c r="D20" s="48"/>
      <c r="E20" s="33" t="str">
        <f t="shared" si="1"/>
        <v>Еще фото</v>
      </c>
      <c r="F20" s="13"/>
      <c r="G20" s="23" t="s">
        <v>62</v>
      </c>
      <c r="H20" s="23" t="s">
        <v>27</v>
      </c>
      <c r="I20" s="23" t="s">
        <v>62</v>
      </c>
      <c r="J20" s="14" t="s">
        <v>28</v>
      </c>
      <c r="K20" s="15" t="s">
        <v>29</v>
      </c>
      <c r="L20" s="51"/>
      <c r="M20" s="14" t="s">
        <v>31</v>
      </c>
      <c r="N20" s="14" t="s">
        <v>32</v>
      </c>
      <c r="O20" s="14"/>
      <c r="P20" s="15" t="s">
        <v>33</v>
      </c>
      <c r="Q20" s="16">
        <v>7499</v>
      </c>
      <c r="R20" s="17">
        <v>74.16</v>
      </c>
      <c r="S20" s="18">
        <v>2228.4354999999996</v>
      </c>
      <c r="T20" s="19" t="s">
        <v>34</v>
      </c>
      <c r="U20" s="20" t="s">
        <v>65</v>
      </c>
      <c r="V20" s="24" t="s">
        <v>38</v>
      </c>
      <c r="W20" s="21">
        <v>5</v>
      </c>
      <c r="X20" s="22"/>
    </row>
    <row r="21" spans="1:24" s="1" customFormat="1" ht="17" customHeight="1" x14ac:dyDescent="0.3">
      <c r="A21" s="23" t="s">
        <v>23</v>
      </c>
      <c r="B21" s="23" t="s">
        <v>60</v>
      </c>
      <c r="C21" s="12" t="s">
        <v>61</v>
      </c>
      <c r="D21" s="48"/>
      <c r="E21" s="33" t="str">
        <f t="shared" si="1"/>
        <v>Еще фото</v>
      </c>
      <c r="F21" s="13"/>
      <c r="G21" s="23" t="s">
        <v>62</v>
      </c>
      <c r="H21" s="23" t="s">
        <v>27</v>
      </c>
      <c r="I21" s="23" t="s">
        <v>62</v>
      </c>
      <c r="J21" s="14" t="s">
        <v>28</v>
      </c>
      <c r="K21" s="15" t="s">
        <v>29</v>
      </c>
      <c r="L21" s="51"/>
      <c r="M21" s="14" t="s">
        <v>31</v>
      </c>
      <c r="N21" s="14" t="s">
        <v>32</v>
      </c>
      <c r="O21" s="14"/>
      <c r="P21" s="15" t="s">
        <v>33</v>
      </c>
      <c r="Q21" s="16">
        <v>7499</v>
      </c>
      <c r="R21" s="17">
        <v>74.16</v>
      </c>
      <c r="S21" s="18">
        <v>2228.4354999999996</v>
      </c>
      <c r="T21" s="19" t="s">
        <v>34</v>
      </c>
      <c r="U21" s="20" t="s">
        <v>66</v>
      </c>
      <c r="V21" s="21">
        <v>48</v>
      </c>
      <c r="W21" s="21">
        <v>5</v>
      </c>
      <c r="X21" s="22"/>
    </row>
    <row r="22" spans="1:24" s="1" customFormat="1" ht="17" customHeight="1" x14ac:dyDescent="0.3">
      <c r="A22" s="23" t="s">
        <v>23</v>
      </c>
      <c r="B22" s="23" t="s">
        <v>60</v>
      </c>
      <c r="C22" s="12" t="s">
        <v>61</v>
      </c>
      <c r="D22" s="48"/>
      <c r="E22" s="33" t="str">
        <f t="shared" si="1"/>
        <v>Еще фото</v>
      </c>
      <c r="F22" s="13"/>
      <c r="G22" s="23" t="s">
        <v>62</v>
      </c>
      <c r="H22" s="23" t="s">
        <v>27</v>
      </c>
      <c r="I22" s="23" t="s">
        <v>62</v>
      </c>
      <c r="J22" s="14" t="s">
        <v>28</v>
      </c>
      <c r="K22" s="15" t="s">
        <v>29</v>
      </c>
      <c r="L22" s="51"/>
      <c r="M22" s="14" t="s">
        <v>31</v>
      </c>
      <c r="N22" s="14" t="s">
        <v>32</v>
      </c>
      <c r="O22" s="14"/>
      <c r="P22" s="15" t="s">
        <v>33</v>
      </c>
      <c r="Q22" s="16">
        <v>7499</v>
      </c>
      <c r="R22" s="17">
        <v>74.16</v>
      </c>
      <c r="S22" s="18">
        <v>2228.4354999999996</v>
      </c>
      <c r="T22" s="19" t="s">
        <v>34</v>
      </c>
      <c r="U22" s="20" t="s">
        <v>67</v>
      </c>
      <c r="V22" s="24" t="s">
        <v>42</v>
      </c>
      <c r="W22" s="21">
        <v>1</v>
      </c>
      <c r="X22" s="22"/>
    </row>
    <row r="23" spans="1:24" s="1" customFormat="1" ht="22.05" customHeight="1" x14ac:dyDescent="0.3">
      <c r="A23" s="23" t="s">
        <v>23</v>
      </c>
      <c r="B23" s="23" t="s">
        <v>60</v>
      </c>
      <c r="C23" s="12" t="s">
        <v>61</v>
      </c>
      <c r="D23" s="49"/>
      <c r="E23" s="33" t="str">
        <f t="shared" si="1"/>
        <v>Еще фото</v>
      </c>
      <c r="F23" s="13"/>
      <c r="G23" s="23" t="s">
        <v>62</v>
      </c>
      <c r="H23" s="23" t="s">
        <v>27</v>
      </c>
      <c r="I23" s="23" t="s">
        <v>62</v>
      </c>
      <c r="J23" s="14" t="s">
        <v>28</v>
      </c>
      <c r="K23" s="15" t="s">
        <v>29</v>
      </c>
      <c r="L23" s="52"/>
      <c r="M23" s="14" t="s">
        <v>31</v>
      </c>
      <c r="N23" s="14" t="s">
        <v>32</v>
      </c>
      <c r="O23" s="14"/>
      <c r="P23" s="15" t="s">
        <v>33</v>
      </c>
      <c r="Q23" s="16">
        <v>7499</v>
      </c>
      <c r="R23" s="17">
        <v>74.16</v>
      </c>
      <c r="S23" s="18">
        <v>2228.4354999999996</v>
      </c>
      <c r="T23" s="19" t="s">
        <v>34</v>
      </c>
      <c r="U23" s="20" t="s">
        <v>68</v>
      </c>
      <c r="V23" s="21">
        <v>50</v>
      </c>
      <c r="W23" s="21">
        <v>1</v>
      </c>
      <c r="X23" s="22"/>
    </row>
    <row r="24" spans="1:24" s="1" customFormat="1" ht="21" customHeight="1" x14ac:dyDescent="0.3">
      <c r="A24" s="11" t="s">
        <v>23</v>
      </c>
      <c r="B24" s="11" t="s">
        <v>60</v>
      </c>
      <c r="C24" s="25" t="s">
        <v>69</v>
      </c>
      <c r="D24" s="47"/>
      <c r="E24" s="33" t="str">
        <f>HYPERLINK("https://www.google.ru/search?q=10211261852160936-99Z9&amp;newwindow=1&amp;tbm=isch","Еще фото")</f>
        <v>Еще фото</v>
      </c>
      <c r="F24" s="13"/>
      <c r="G24" s="11" t="s">
        <v>62</v>
      </c>
      <c r="H24" s="11" t="s">
        <v>27</v>
      </c>
      <c r="I24" s="14" t="s">
        <v>62</v>
      </c>
      <c r="J24" s="14" t="s">
        <v>28</v>
      </c>
      <c r="K24" s="15" t="s">
        <v>47</v>
      </c>
      <c r="L24" s="50" t="s">
        <v>70</v>
      </c>
      <c r="M24" s="14" t="s">
        <v>31</v>
      </c>
      <c r="N24" s="14" t="s">
        <v>71</v>
      </c>
      <c r="O24" s="14"/>
      <c r="P24" s="15" t="s">
        <v>72</v>
      </c>
      <c r="Q24" s="16">
        <v>9990</v>
      </c>
      <c r="R24" s="17">
        <v>71.290000000000006</v>
      </c>
      <c r="S24" s="18">
        <v>3297.9354999999996</v>
      </c>
      <c r="T24" s="19" t="s">
        <v>51</v>
      </c>
      <c r="U24" s="20" t="s">
        <v>66</v>
      </c>
      <c r="V24" s="21">
        <v>40</v>
      </c>
      <c r="W24" s="21">
        <v>1</v>
      </c>
      <c r="X24" s="22"/>
    </row>
    <row r="25" spans="1:24" s="1" customFormat="1" ht="21" customHeight="1" x14ac:dyDescent="0.3">
      <c r="A25" s="23" t="s">
        <v>23</v>
      </c>
      <c r="B25" s="23" t="s">
        <v>60</v>
      </c>
      <c r="C25" s="26" t="s">
        <v>69</v>
      </c>
      <c r="D25" s="48"/>
      <c r="E25" s="33" t="str">
        <f>HYPERLINK("https://www.google.ru/search?q=10211261852160936-99Z9&amp;newwindow=1&amp;tbm=isch","Еще фото")</f>
        <v>Еще фото</v>
      </c>
      <c r="F25" s="13"/>
      <c r="G25" s="23" t="s">
        <v>62</v>
      </c>
      <c r="H25" s="23" t="s">
        <v>27</v>
      </c>
      <c r="I25" s="23" t="s">
        <v>62</v>
      </c>
      <c r="J25" s="14" t="s">
        <v>28</v>
      </c>
      <c r="K25" s="15" t="s">
        <v>47</v>
      </c>
      <c r="L25" s="51"/>
      <c r="M25" s="14" t="s">
        <v>31</v>
      </c>
      <c r="N25" s="14" t="s">
        <v>71</v>
      </c>
      <c r="O25" s="14"/>
      <c r="P25" s="15" t="s">
        <v>72</v>
      </c>
      <c r="Q25" s="16">
        <v>9990</v>
      </c>
      <c r="R25" s="17">
        <v>71.290000000000006</v>
      </c>
      <c r="S25" s="18">
        <v>3297.9354999999996</v>
      </c>
      <c r="T25" s="19" t="s">
        <v>51</v>
      </c>
      <c r="U25" s="20" t="s">
        <v>44</v>
      </c>
      <c r="V25" s="21">
        <v>42</v>
      </c>
      <c r="W25" s="21">
        <v>1</v>
      </c>
      <c r="X25" s="22"/>
    </row>
    <row r="26" spans="1:24" s="1" customFormat="1" ht="21" customHeight="1" x14ac:dyDescent="0.3">
      <c r="A26" s="23" t="s">
        <v>23</v>
      </c>
      <c r="B26" s="23" t="s">
        <v>60</v>
      </c>
      <c r="C26" s="26" t="s">
        <v>69</v>
      </c>
      <c r="D26" s="48"/>
      <c r="E26" s="33" t="str">
        <f>HYPERLINK("https://www.google.ru/search?q=10211261852160936-99Z9&amp;newwindow=1&amp;tbm=isch","Еще фото")</f>
        <v>Еще фото</v>
      </c>
      <c r="F26" s="13"/>
      <c r="G26" s="23" t="s">
        <v>62</v>
      </c>
      <c r="H26" s="23" t="s">
        <v>27</v>
      </c>
      <c r="I26" s="23" t="s">
        <v>62</v>
      </c>
      <c r="J26" s="14" t="s">
        <v>28</v>
      </c>
      <c r="K26" s="15" t="s">
        <v>47</v>
      </c>
      <c r="L26" s="51"/>
      <c r="M26" s="14" t="s">
        <v>31</v>
      </c>
      <c r="N26" s="14" t="s">
        <v>71</v>
      </c>
      <c r="O26" s="14"/>
      <c r="P26" s="15" t="s">
        <v>72</v>
      </c>
      <c r="Q26" s="16">
        <v>9990</v>
      </c>
      <c r="R26" s="17">
        <v>71.290000000000006</v>
      </c>
      <c r="S26" s="18">
        <v>3297.9354999999996</v>
      </c>
      <c r="T26" s="19" t="s">
        <v>51</v>
      </c>
      <c r="U26" s="20" t="s">
        <v>68</v>
      </c>
      <c r="V26" s="21">
        <v>42</v>
      </c>
      <c r="W26" s="21">
        <v>1</v>
      </c>
      <c r="X26" s="22"/>
    </row>
    <row r="27" spans="1:24" s="1" customFormat="1" ht="21" customHeight="1" x14ac:dyDescent="0.3">
      <c r="A27" s="23" t="s">
        <v>23</v>
      </c>
      <c r="B27" s="23" t="s">
        <v>60</v>
      </c>
      <c r="C27" s="26" t="s">
        <v>69</v>
      </c>
      <c r="D27" s="48"/>
      <c r="E27" s="33" t="str">
        <f>HYPERLINK("https://www.google.ru/search?q=10211261852160936-99Z9&amp;newwindow=1&amp;tbm=isch","Еще фото")</f>
        <v>Еще фото</v>
      </c>
      <c r="F27" s="13"/>
      <c r="G27" s="23" t="s">
        <v>62</v>
      </c>
      <c r="H27" s="23" t="s">
        <v>27</v>
      </c>
      <c r="I27" s="23" t="s">
        <v>62</v>
      </c>
      <c r="J27" s="14" t="s">
        <v>28</v>
      </c>
      <c r="K27" s="15" t="s">
        <v>47</v>
      </c>
      <c r="L27" s="51"/>
      <c r="M27" s="14" t="s">
        <v>31</v>
      </c>
      <c r="N27" s="14" t="s">
        <v>71</v>
      </c>
      <c r="O27" s="14"/>
      <c r="P27" s="15" t="s">
        <v>72</v>
      </c>
      <c r="Q27" s="16">
        <v>9990</v>
      </c>
      <c r="R27" s="17">
        <v>71.290000000000006</v>
      </c>
      <c r="S27" s="18">
        <v>3297.9354999999996</v>
      </c>
      <c r="T27" s="19" t="s">
        <v>51</v>
      </c>
      <c r="U27" s="20" t="s">
        <v>73</v>
      </c>
      <c r="V27" s="21">
        <v>46</v>
      </c>
      <c r="W27" s="21">
        <v>2</v>
      </c>
      <c r="X27" s="22"/>
    </row>
    <row r="28" spans="1:24" s="1" customFormat="1" ht="32" customHeight="1" x14ac:dyDescent="0.3">
      <c r="A28" s="23" t="s">
        <v>23</v>
      </c>
      <c r="B28" s="23" t="s">
        <v>60</v>
      </c>
      <c r="C28" s="26" t="s">
        <v>69</v>
      </c>
      <c r="D28" s="49"/>
      <c r="E28" s="33" t="str">
        <f>HYPERLINK("https://www.google.ru/search?q=10211261852160936-99Z9&amp;newwindow=1&amp;tbm=isch","Еще фото")</f>
        <v>Еще фото</v>
      </c>
      <c r="F28" s="13"/>
      <c r="G28" s="23" t="s">
        <v>62</v>
      </c>
      <c r="H28" s="23" t="s">
        <v>27</v>
      </c>
      <c r="I28" s="23" t="s">
        <v>62</v>
      </c>
      <c r="J28" s="14" t="s">
        <v>28</v>
      </c>
      <c r="K28" s="15" t="s">
        <v>47</v>
      </c>
      <c r="L28" s="52"/>
      <c r="M28" s="14" t="s">
        <v>31</v>
      </c>
      <c r="N28" s="14" t="s">
        <v>71</v>
      </c>
      <c r="O28" s="14"/>
      <c r="P28" s="15" t="s">
        <v>72</v>
      </c>
      <c r="Q28" s="16">
        <v>9990</v>
      </c>
      <c r="R28" s="17">
        <v>71.290000000000006</v>
      </c>
      <c r="S28" s="18">
        <v>3297.9354999999996</v>
      </c>
      <c r="T28" s="19" t="s">
        <v>51</v>
      </c>
      <c r="U28" s="20" t="s">
        <v>74</v>
      </c>
      <c r="V28" s="21">
        <v>50</v>
      </c>
      <c r="W28" s="21">
        <v>2</v>
      </c>
      <c r="X28" s="22"/>
    </row>
    <row r="29" spans="1:24" s="1" customFormat="1" ht="21" customHeight="1" x14ac:dyDescent="0.3">
      <c r="A29" s="11" t="s">
        <v>23</v>
      </c>
      <c r="B29" s="11" t="s">
        <v>60</v>
      </c>
      <c r="C29" s="25" t="s">
        <v>75</v>
      </c>
      <c r="D29" s="47"/>
      <c r="E29" s="33" t="str">
        <f>HYPERLINK("https://www.google.ru/search?q=50251261852163004-55Y3&amp;newwindow=1&amp;tbm=isch","Еще фото")</f>
        <v>Еще фото</v>
      </c>
      <c r="F29" s="13"/>
      <c r="G29" s="11" t="s">
        <v>62</v>
      </c>
      <c r="H29" s="11" t="s">
        <v>27</v>
      </c>
      <c r="I29" s="14" t="s">
        <v>62</v>
      </c>
      <c r="J29" s="14" t="s">
        <v>28</v>
      </c>
      <c r="K29" s="15" t="s">
        <v>47</v>
      </c>
      <c r="L29" s="50" t="s">
        <v>76</v>
      </c>
      <c r="M29" s="14" t="s">
        <v>31</v>
      </c>
      <c r="N29" s="14" t="s">
        <v>77</v>
      </c>
      <c r="O29" s="14"/>
      <c r="P29" s="15" t="s">
        <v>78</v>
      </c>
      <c r="Q29" s="16">
        <v>8990</v>
      </c>
      <c r="R29" s="17">
        <v>69.209999999999994</v>
      </c>
      <c r="S29" s="18">
        <v>3182.9354999999996</v>
      </c>
      <c r="T29" s="19" t="s">
        <v>51</v>
      </c>
      <c r="U29" s="20" t="s">
        <v>39</v>
      </c>
      <c r="V29" s="21">
        <v>40</v>
      </c>
      <c r="W29" s="21">
        <v>2</v>
      </c>
      <c r="X29" s="22"/>
    </row>
    <row r="30" spans="1:24" s="1" customFormat="1" ht="21" customHeight="1" x14ac:dyDescent="0.3">
      <c r="A30" s="23" t="s">
        <v>23</v>
      </c>
      <c r="B30" s="23" t="s">
        <v>60</v>
      </c>
      <c r="C30" s="26" t="s">
        <v>75</v>
      </c>
      <c r="D30" s="48"/>
      <c r="E30" s="33" t="str">
        <f>HYPERLINK("https://www.google.ru/search?q=50251261852163004-55Y3&amp;newwindow=1&amp;tbm=isch","Еще фото")</f>
        <v>Еще фото</v>
      </c>
      <c r="F30" s="13"/>
      <c r="G30" s="23" t="s">
        <v>62</v>
      </c>
      <c r="H30" s="23" t="s">
        <v>27</v>
      </c>
      <c r="I30" s="23" t="s">
        <v>62</v>
      </c>
      <c r="J30" s="14" t="s">
        <v>28</v>
      </c>
      <c r="K30" s="15" t="s">
        <v>47</v>
      </c>
      <c r="L30" s="51"/>
      <c r="M30" s="14" t="s">
        <v>31</v>
      </c>
      <c r="N30" s="14" t="s">
        <v>77</v>
      </c>
      <c r="O30" s="14"/>
      <c r="P30" s="15" t="s">
        <v>78</v>
      </c>
      <c r="Q30" s="16">
        <v>8990</v>
      </c>
      <c r="R30" s="17">
        <v>69.209999999999994</v>
      </c>
      <c r="S30" s="18">
        <v>3182.9354999999996</v>
      </c>
      <c r="T30" s="19" t="s">
        <v>51</v>
      </c>
      <c r="U30" s="20" t="s">
        <v>79</v>
      </c>
      <c r="V30" s="21">
        <v>42</v>
      </c>
      <c r="W30" s="21">
        <v>3</v>
      </c>
      <c r="X30" s="22"/>
    </row>
    <row r="31" spans="1:24" s="1" customFormat="1" ht="21" customHeight="1" x14ac:dyDescent="0.3">
      <c r="A31" s="23" t="s">
        <v>23</v>
      </c>
      <c r="B31" s="23" t="s">
        <v>60</v>
      </c>
      <c r="C31" s="26" t="s">
        <v>75</v>
      </c>
      <c r="D31" s="48"/>
      <c r="E31" s="33" t="str">
        <f>HYPERLINK("https://www.google.ru/search?q=50251261852163004-55Y3&amp;newwindow=1&amp;tbm=isch","Еще фото")</f>
        <v>Еще фото</v>
      </c>
      <c r="F31" s="13"/>
      <c r="G31" s="23" t="s">
        <v>62</v>
      </c>
      <c r="H31" s="23" t="s">
        <v>27</v>
      </c>
      <c r="I31" s="23" t="s">
        <v>62</v>
      </c>
      <c r="J31" s="14" t="s">
        <v>28</v>
      </c>
      <c r="K31" s="15" t="s">
        <v>47</v>
      </c>
      <c r="L31" s="51"/>
      <c r="M31" s="14" t="s">
        <v>31</v>
      </c>
      <c r="N31" s="14" t="s">
        <v>77</v>
      </c>
      <c r="O31" s="14"/>
      <c r="P31" s="15" t="s">
        <v>78</v>
      </c>
      <c r="Q31" s="16">
        <v>8990</v>
      </c>
      <c r="R31" s="17">
        <v>69.209999999999994</v>
      </c>
      <c r="S31" s="18">
        <v>3182.9354999999996</v>
      </c>
      <c r="T31" s="19" t="s">
        <v>51</v>
      </c>
      <c r="U31" s="20" t="s">
        <v>80</v>
      </c>
      <c r="V31" s="21">
        <v>44</v>
      </c>
      <c r="W31" s="21">
        <v>2</v>
      </c>
      <c r="X31" s="22"/>
    </row>
    <row r="32" spans="1:24" s="1" customFormat="1" ht="21" customHeight="1" x14ac:dyDescent="0.3">
      <c r="A32" s="23" t="s">
        <v>23</v>
      </c>
      <c r="B32" s="23" t="s">
        <v>60</v>
      </c>
      <c r="C32" s="26" t="s">
        <v>75</v>
      </c>
      <c r="D32" s="48"/>
      <c r="E32" s="33" t="str">
        <f>HYPERLINK("https://www.google.ru/search?q=50251261852163004-55Y3&amp;newwindow=1&amp;tbm=isch","Еще фото")</f>
        <v>Еще фото</v>
      </c>
      <c r="F32" s="13"/>
      <c r="G32" s="23" t="s">
        <v>62</v>
      </c>
      <c r="H32" s="23" t="s">
        <v>27</v>
      </c>
      <c r="I32" s="23" t="s">
        <v>62</v>
      </c>
      <c r="J32" s="14" t="s">
        <v>28</v>
      </c>
      <c r="K32" s="15" t="s">
        <v>47</v>
      </c>
      <c r="L32" s="51"/>
      <c r="M32" s="14" t="s">
        <v>31</v>
      </c>
      <c r="N32" s="14" t="s">
        <v>77</v>
      </c>
      <c r="O32" s="14"/>
      <c r="P32" s="15" t="s">
        <v>78</v>
      </c>
      <c r="Q32" s="16">
        <v>8990</v>
      </c>
      <c r="R32" s="17">
        <v>69.209999999999994</v>
      </c>
      <c r="S32" s="18">
        <v>3182.9354999999996</v>
      </c>
      <c r="T32" s="19" t="s">
        <v>51</v>
      </c>
      <c r="U32" s="20" t="s">
        <v>81</v>
      </c>
      <c r="V32" s="21">
        <v>46</v>
      </c>
      <c r="W32" s="21">
        <v>1</v>
      </c>
      <c r="X32" s="22"/>
    </row>
    <row r="33" spans="1:24" s="1" customFormat="1" ht="32" customHeight="1" x14ac:dyDescent="0.3">
      <c r="A33" s="23" t="s">
        <v>23</v>
      </c>
      <c r="B33" s="23" t="s">
        <v>60</v>
      </c>
      <c r="C33" s="26" t="s">
        <v>75</v>
      </c>
      <c r="D33" s="49"/>
      <c r="E33" s="33" t="str">
        <f>HYPERLINK("https://www.google.ru/search?q=50251261852163004-55Y3&amp;newwindow=1&amp;tbm=isch","Еще фото")</f>
        <v>Еще фото</v>
      </c>
      <c r="F33" s="13"/>
      <c r="G33" s="23" t="s">
        <v>62</v>
      </c>
      <c r="H33" s="23" t="s">
        <v>27</v>
      </c>
      <c r="I33" s="23" t="s">
        <v>62</v>
      </c>
      <c r="J33" s="14" t="s">
        <v>28</v>
      </c>
      <c r="K33" s="15" t="s">
        <v>47</v>
      </c>
      <c r="L33" s="52"/>
      <c r="M33" s="14" t="s">
        <v>31</v>
      </c>
      <c r="N33" s="14" t="s">
        <v>77</v>
      </c>
      <c r="O33" s="14"/>
      <c r="P33" s="15" t="s">
        <v>78</v>
      </c>
      <c r="Q33" s="16">
        <v>8990</v>
      </c>
      <c r="R33" s="17">
        <v>69.209999999999994</v>
      </c>
      <c r="S33" s="18">
        <v>3182.9354999999996</v>
      </c>
      <c r="T33" s="19" t="s">
        <v>51</v>
      </c>
      <c r="U33" s="20" t="s">
        <v>82</v>
      </c>
      <c r="V33" s="21">
        <v>48</v>
      </c>
      <c r="W33" s="21">
        <v>3</v>
      </c>
      <c r="X33" s="22"/>
    </row>
    <row r="34" spans="1:24" s="1" customFormat="1" ht="11" customHeight="1" x14ac:dyDescent="0.3">
      <c r="A34" s="11" t="s">
        <v>23</v>
      </c>
      <c r="B34" s="11" t="s">
        <v>60</v>
      </c>
      <c r="C34" s="12" t="s">
        <v>83</v>
      </c>
      <c r="D34" s="47"/>
      <c r="E34" s="33" t="str">
        <f t="shared" ref="E34:E42" si="2">HYPERLINK("https://www.google.ru/search?q=50251261852150146-53Z7&amp;newwindow=1&amp;tbm=isch","Еще фото")</f>
        <v>Еще фото</v>
      </c>
      <c r="F34" s="13"/>
      <c r="G34" s="11" t="s">
        <v>62</v>
      </c>
      <c r="H34" s="11" t="s">
        <v>27</v>
      </c>
      <c r="I34" s="14" t="s">
        <v>62</v>
      </c>
      <c r="J34" s="14" t="s">
        <v>28</v>
      </c>
      <c r="K34" s="15" t="s">
        <v>47</v>
      </c>
      <c r="L34" s="50" t="s">
        <v>84</v>
      </c>
      <c r="M34" s="14" t="s">
        <v>31</v>
      </c>
      <c r="N34" s="14" t="s">
        <v>32</v>
      </c>
      <c r="O34" s="14"/>
      <c r="P34" s="15" t="s">
        <v>85</v>
      </c>
      <c r="Q34" s="16">
        <v>5999</v>
      </c>
      <c r="R34" s="17">
        <v>64.86</v>
      </c>
      <c r="S34" s="18">
        <v>2423.9354999999996</v>
      </c>
      <c r="T34" s="19" t="s">
        <v>51</v>
      </c>
      <c r="U34" s="20" t="s">
        <v>40</v>
      </c>
      <c r="V34" s="21">
        <v>40</v>
      </c>
      <c r="W34" s="21">
        <v>1</v>
      </c>
      <c r="X34" s="22"/>
    </row>
    <row r="35" spans="1:24" s="1" customFormat="1" ht="11" customHeight="1" x14ac:dyDescent="0.3">
      <c r="A35" s="23" t="s">
        <v>23</v>
      </c>
      <c r="B35" s="23" t="s">
        <v>60</v>
      </c>
      <c r="C35" s="12" t="s">
        <v>83</v>
      </c>
      <c r="D35" s="48"/>
      <c r="E35" s="33" t="str">
        <f t="shared" si="2"/>
        <v>Еще фото</v>
      </c>
      <c r="F35" s="13"/>
      <c r="G35" s="23" t="s">
        <v>62</v>
      </c>
      <c r="H35" s="23" t="s">
        <v>27</v>
      </c>
      <c r="I35" s="23" t="s">
        <v>62</v>
      </c>
      <c r="J35" s="14" t="s">
        <v>28</v>
      </c>
      <c r="K35" s="15" t="s">
        <v>47</v>
      </c>
      <c r="L35" s="51"/>
      <c r="M35" s="14" t="s">
        <v>31</v>
      </c>
      <c r="N35" s="14" t="s">
        <v>32</v>
      </c>
      <c r="O35" s="14"/>
      <c r="P35" s="15" t="s">
        <v>85</v>
      </c>
      <c r="Q35" s="16">
        <v>5999</v>
      </c>
      <c r="R35" s="17">
        <v>64.86</v>
      </c>
      <c r="S35" s="18">
        <v>2423.9354999999996</v>
      </c>
      <c r="T35" s="19" t="s">
        <v>51</v>
      </c>
      <c r="U35" s="20" t="s">
        <v>79</v>
      </c>
      <c r="V35" s="21">
        <v>42</v>
      </c>
      <c r="W35" s="21">
        <v>2</v>
      </c>
      <c r="X35" s="22"/>
    </row>
    <row r="36" spans="1:24" s="1" customFormat="1" ht="11" customHeight="1" x14ac:dyDescent="0.3">
      <c r="A36" s="23" t="s">
        <v>23</v>
      </c>
      <c r="B36" s="23" t="s">
        <v>60</v>
      </c>
      <c r="C36" s="12" t="s">
        <v>83</v>
      </c>
      <c r="D36" s="48"/>
      <c r="E36" s="33" t="str">
        <f t="shared" si="2"/>
        <v>Еще фото</v>
      </c>
      <c r="F36" s="13"/>
      <c r="G36" s="23" t="s">
        <v>62</v>
      </c>
      <c r="H36" s="23" t="s">
        <v>27</v>
      </c>
      <c r="I36" s="23" t="s">
        <v>62</v>
      </c>
      <c r="J36" s="14" t="s">
        <v>28</v>
      </c>
      <c r="K36" s="15" t="s">
        <v>47</v>
      </c>
      <c r="L36" s="51"/>
      <c r="M36" s="14" t="s">
        <v>31</v>
      </c>
      <c r="N36" s="14" t="s">
        <v>32</v>
      </c>
      <c r="O36" s="14"/>
      <c r="P36" s="15" t="s">
        <v>85</v>
      </c>
      <c r="Q36" s="16">
        <v>5999</v>
      </c>
      <c r="R36" s="17">
        <v>64.86</v>
      </c>
      <c r="S36" s="18">
        <v>2423.9354999999996</v>
      </c>
      <c r="T36" s="19" t="s">
        <v>51</v>
      </c>
      <c r="U36" s="20" t="s">
        <v>44</v>
      </c>
      <c r="V36" s="21">
        <v>42</v>
      </c>
      <c r="W36" s="21">
        <v>2</v>
      </c>
      <c r="X36" s="22"/>
    </row>
    <row r="37" spans="1:24" s="1" customFormat="1" ht="11" customHeight="1" x14ac:dyDescent="0.3">
      <c r="A37" s="23" t="s">
        <v>23</v>
      </c>
      <c r="B37" s="23" t="s">
        <v>60</v>
      </c>
      <c r="C37" s="12" t="s">
        <v>83</v>
      </c>
      <c r="D37" s="48"/>
      <c r="E37" s="33" t="str">
        <f t="shared" si="2"/>
        <v>Еще фото</v>
      </c>
      <c r="F37" s="13"/>
      <c r="G37" s="23" t="s">
        <v>62</v>
      </c>
      <c r="H37" s="23" t="s">
        <v>27</v>
      </c>
      <c r="I37" s="23" t="s">
        <v>62</v>
      </c>
      <c r="J37" s="14" t="s">
        <v>28</v>
      </c>
      <c r="K37" s="15" t="s">
        <v>47</v>
      </c>
      <c r="L37" s="51"/>
      <c r="M37" s="14" t="s">
        <v>31</v>
      </c>
      <c r="N37" s="14" t="s">
        <v>32</v>
      </c>
      <c r="O37" s="14"/>
      <c r="P37" s="15" t="s">
        <v>85</v>
      </c>
      <c r="Q37" s="16">
        <v>5999</v>
      </c>
      <c r="R37" s="17">
        <v>64.86</v>
      </c>
      <c r="S37" s="18">
        <v>2423.9354999999996</v>
      </c>
      <c r="T37" s="19" t="s">
        <v>51</v>
      </c>
      <c r="U37" s="20" t="s">
        <v>86</v>
      </c>
      <c r="V37" s="21">
        <v>44</v>
      </c>
      <c r="W37" s="21">
        <v>3</v>
      </c>
      <c r="X37" s="22"/>
    </row>
    <row r="38" spans="1:24" s="1" customFormat="1" ht="11" customHeight="1" x14ac:dyDescent="0.3">
      <c r="A38" s="23" t="s">
        <v>23</v>
      </c>
      <c r="B38" s="23" t="s">
        <v>60</v>
      </c>
      <c r="C38" s="12" t="s">
        <v>83</v>
      </c>
      <c r="D38" s="48"/>
      <c r="E38" s="33" t="str">
        <f t="shared" si="2"/>
        <v>Еще фото</v>
      </c>
      <c r="F38" s="13"/>
      <c r="G38" s="23" t="s">
        <v>62</v>
      </c>
      <c r="H38" s="23" t="s">
        <v>27</v>
      </c>
      <c r="I38" s="23" t="s">
        <v>62</v>
      </c>
      <c r="J38" s="14" t="s">
        <v>28</v>
      </c>
      <c r="K38" s="15" t="s">
        <v>47</v>
      </c>
      <c r="L38" s="51"/>
      <c r="M38" s="14" t="s">
        <v>31</v>
      </c>
      <c r="N38" s="14" t="s">
        <v>32</v>
      </c>
      <c r="O38" s="14"/>
      <c r="P38" s="15" t="s">
        <v>85</v>
      </c>
      <c r="Q38" s="16">
        <v>5999</v>
      </c>
      <c r="R38" s="17">
        <v>64.86</v>
      </c>
      <c r="S38" s="18">
        <v>2423.9354999999996</v>
      </c>
      <c r="T38" s="19" t="s">
        <v>51</v>
      </c>
      <c r="U38" s="20" t="s">
        <v>80</v>
      </c>
      <c r="V38" s="21">
        <v>44</v>
      </c>
      <c r="W38" s="21">
        <v>8</v>
      </c>
      <c r="X38" s="22"/>
    </row>
    <row r="39" spans="1:24" s="1" customFormat="1" ht="11" customHeight="1" x14ac:dyDescent="0.3">
      <c r="A39" s="23" t="s">
        <v>23</v>
      </c>
      <c r="B39" s="23" t="s">
        <v>60</v>
      </c>
      <c r="C39" s="12" t="s">
        <v>83</v>
      </c>
      <c r="D39" s="48"/>
      <c r="E39" s="33" t="str">
        <f t="shared" si="2"/>
        <v>Еще фото</v>
      </c>
      <c r="F39" s="13"/>
      <c r="G39" s="23" t="s">
        <v>62</v>
      </c>
      <c r="H39" s="23" t="s">
        <v>27</v>
      </c>
      <c r="I39" s="23" t="s">
        <v>62</v>
      </c>
      <c r="J39" s="14" t="s">
        <v>28</v>
      </c>
      <c r="K39" s="15" t="s">
        <v>47</v>
      </c>
      <c r="L39" s="51"/>
      <c r="M39" s="14" t="s">
        <v>31</v>
      </c>
      <c r="N39" s="14" t="s">
        <v>32</v>
      </c>
      <c r="O39" s="14"/>
      <c r="P39" s="15" t="s">
        <v>85</v>
      </c>
      <c r="Q39" s="16">
        <v>5999</v>
      </c>
      <c r="R39" s="17">
        <v>64.86</v>
      </c>
      <c r="S39" s="18">
        <v>2423.9354999999996</v>
      </c>
      <c r="T39" s="19" t="s">
        <v>51</v>
      </c>
      <c r="U39" s="20" t="s">
        <v>87</v>
      </c>
      <c r="V39" s="21">
        <v>44</v>
      </c>
      <c r="W39" s="21">
        <v>4</v>
      </c>
      <c r="X39" s="22"/>
    </row>
    <row r="40" spans="1:24" s="1" customFormat="1" ht="11" customHeight="1" x14ac:dyDescent="0.3">
      <c r="A40" s="23" t="s">
        <v>23</v>
      </c>
      <c r="B40" s="23" t="s">
        <v>60</v>
      </c>
      <c r="C40" s="12" t="s">
        <v>83</v>
      </c>
      <c r="D40" s="48"/>
      <c r="E40" s="33" t="str">
        <f t="shared" si="2"/>
        <v>Еще фото</v>
      </c>
      <c r="F40" s="13"/>
      <c r="G40" s="23" t="s">
        <v>62</v>
      </c>
      <c r="H40" s="23" t="s">
        <v>27</v>
      </c>
      <c r="I40" s="23" t="s">
        <v>62</v>
      </c>
      <c r="J40" s="14" t="s">
        <v>28</v>
      </c>
      <c r="K40" s="15" t="s">
        <v>47</v>
      </c>
      <c r="L40" s="51"/>
      <c r="M40" s="14" t="s">
        <v>31</v>
      </c>
      <c r="N40" s="14" t="s">
        <v>32</v>
      </c>
      <c r="O40" s="14"/>
      <c r="P40" s="15" t="s">
        <v>85</v>
      </c>
      <c r="Q40" s="16">
        <v>5999</v>
      </c>
      <c r="R40" s="17">
        <v>64.86</v>
      </c>
      <c r="S40" s="18">
        <v>2423.9354999999996</v>
      </c>
      <c r="T40" s="19" t="s">
        <v>51</v>
      </c>
      <c r="U40" s="20" t="s">
        <v>81</v>
      </c>
      <c r="V40" s="21">
        <v>46</v>
      </c>
      <c r="W40" s="21">
        <v>8</v>
      </c>
      <c r="X40" s="22"/>
    </row>
    <row r="41" spans="1:24" s="1" customFormat="1" ht="11" customHeight="1" x14ac:dyDescent="0.3">
      <c r="A41" s="23" t="s">
        <v>23</v>
      </c>
      <c r="B41" s="23" t="s">
        <v>60</v>
      </c>
      <c r="C41" s="12" t="s">
        <v>83</v>
      </c>
      <c r="D41" s="48"/>
      <c r="E41" s="33" t="str">
        <f t="shared" si="2"/>
        <v>Еще фото</v>
      </c>
      <c r="F41" s="13"/>
      <c r="G41" s="23" t="s">
        <v>62</v>
      </c>
      <c r="H41" s="23" t="s">
        <v>27</v>
      </c>
      <c r="I41" s="23" t="s">
        <v>62</v>
      </c>
      <c r="J41" s="14" t="s">
        <v>28</v>
      </c>
      <c r="K41" s="15" t="s">
        <v>47</v>
      </c>
      <c r="L41" s="51"/>
      <c r="M41" s="14" t="s">
        <v>31</v>
      </c>
      <c r="N41" s="14" t="s">
        <v>32</v>
      </c>
      <c r="O41" s="14"/>
      <c r="P41" s="15" t="s">
        <v>85</v>
      </c>
      <c r="Q41" s="16">
        <v>5999</v>
      </c>
      <c r="R41" s="17">
        <v>64.86</v>
      </c>
      <c r="S41" s="18">
        <v>2423.9354999999996</v>
      </c>
      <c r="T41" s="19" t="s">
        <v>51</v>
      </c>
      <c r="U41" s="20" t="s">
        <v>82</v>
      </c>
      <c r="V41" s="21">
        <v>48</v>
      </c>
      <c r="W41" s="21">
        <v>5</v>
      </c>
      <c r="X41" s="22"/>
    </row>
    <row r="42" spans="1:24" s="1" customFormat="1" ht="11" customHeight="1" x14ac:dyDescent="0.3">
      <c r="A42" s="23" t="s">
        <v>23</v>
      </c>
      <c r="B42" s="23" t="s">
        <v>60</v>
      </c>
      <c r="C42" s="12" t="s">
        <v>83</v>
      </c>
      <c r="D42" s="49"/>
      <c r="E42" s="33" t="str">
        <f t="shared" si="2"/>
        <v>Еще фото</v>
      </c>
      <c r="F42" s="13"/>
      <c r="G42" s="23" t="s">
        <v>62</v>
      </c>
      <c r="H42" s="23" t="s">
        <v>27</v>
      </c>
      <c r="I42" s="23" t="s">
        <v>62</v>
      </c>
      <c r="J42" s="14" t="s">
        <v>28</v>
      </c>
      <c r="K42" s="15" t="s">
        <v>47</v>
      </c>
      <c r="L42" s="52"/>
      <c r="M42" s="14" t="s">
        <v>31</v>
      </c>
      <c r="N42" s="14" t="s">
        <v>32</v>
      </c>
      <c r="O42" s="14"/>
      <c r="P42" s="15" t="s">
        <v>85</v>
      </c>
      <c r="Q42" s="16">
        <v>5999</v>
      </c>
      <c r="R42" s="17">
        <v>64.86</v>
      </c>
      <c r="S42" s="18">
        <v>2423.9354999999996</v>
      </c>
      <c r="T42" s="19" t="s">
        <v>51</v>
      </c>
      <c r="U42" s="20" t="s">
        <v>88</v>
      </c>
      <c r="V42" s="21">
        <v>48</v>
      </c>
      <c r="W42" s="21">
        <v>1</v>
      </c>
      <c r="X42" s="22"/>
    </row>
    <row r="43" spans="1:24" s="1" customFormat="1" ht="108" customHeight="1" x14ac:dyDescent="0.3">
      <c r="A43" s="11" t="s">
        <v>23</v>
      </c>
      <c r="B43" s="11" t="s">
        <v>60</v>
      </c>
      <c r="C43" s="12" t="s">
        <v>89</v>
      </c>
      <c r="D43" s="27"/>
      <c r="E43" s="33" t="str">
        <f>HYPERLINK("https://www.google.ru/search?q=50251261852163062-99Z2&amp;newwindow=1&amp;tbm=isch","Еще фото")</f>
        <v>Еще фото</v>
      </c>
      <c r="F43" s="13"/>
      <c r="G43" s="11" t="s">
        <v>62</v>
      </c>
      <c r="H43" s="11" t="s">
        <v>27</v>
      </c>
      <c r="I43" s="14" t="s">
        <v>62</v>
      </c>
      <c r="J43" s="14" t="s">
        <v>28</v>
      </c>
      <c r="K43" s="15" t="s">
        <v>47</v>
      </c>
      <c r="L43" s="14" t="s">
        <v>90</v>
      </c>
      <c r="M43" s="14" t="s">
        <v>31</v>
      </c>
      <c r="N43" s="14" t="s">
        <v>71</v>
      </c>
      <c r="O43" s="14"/>
      <c r="P43" s="15" t="s">
        <v>91</v>
      </c>
      <c r="Q43" s="16">
        <v>7990</v>
      </c>
      <c r="R43" s="17">
        <v>53.22</v>
      </c>
      <c r="S43" s="18">
        <v>4298.4354999999996</v>
      </c>
      <c r="T43" s="19" t="s">
        <v>51</v>
      </c>
      <c r="U43" s="20" t="s">
        <v>44</v>
      </c>
      <c r="V43" s="21">
        <v>42</v>
      </c>
      <c r="W43" s="21">
        <v>4</v>
      </c>
      <c r="X43" s="22"/>
    </row>
    <row r="44" spans="1:24" s="1" customFormat="1" ht="52.05" customHeight="1" x14ac:dyDescent="0.3">
      <c r="A44" s="11" t="s">
        <v>23</v>
      </c>
      <c r="B44" s="11" t="s">
        <v>60</v>
      </c>
      <c r="C44" s="12" t="s">
        <v>92</v>
      </c>
      <c r="D44" s="53"/>
      <c r="E44" s="33" t="str">
        <f>HYPERLINK("https://www.google.ru/search?q=10211261852064331-55Z2&amp;newwindow=1&amp;tbm=isch","Еще фото")</f>
        <v>Еще фото</v>
      </c>
      <c r="F44" s="13"/>
      <c r="G44" s="11" t="s">
        <v>62</v>
      </c>
      <c r="H44" s="11" t="s">
        <v>27</v>
      </c>
      <c r="I44" s="14" t="s">
        <v>62</v>
      </c>
      <c r="J44" s="14" t="s">
        <v>28</v>
      </c>
      <c r="K44" s="15" t="s">
        <v>47</v>
      </c>
      <c r="L44" s="50" t="s">
        <v>93</v>
      </c>
      <c r="M44" s="14" t="s">
        <v>31</v>
      </c>
      <c r="N44" s="14" t="s">
        <v>32</v>
      </c>
      <c r="O44" s="14"/>
      <c r="P44" s="15" t="s">
        <v>85</v>
      </c>
      <c r="Q44" s="16">
        <v>6899</v>
      </c>
      <c r="R44" s="17">
        <v>46</v>
      </c>
      <c r="S44" s="18">
        <v>4284.2789999999995</v>
      </c>
      <c r="T44" s="19" t="s">
        <v>51</v>
      </c>
      <c r="U44" s="20" t="s">
        <v>79</v>
      </c>
      <c r="V44" s="21">
        <v>42</v>
      </c>
      <c r="W44" s="21">
        <v>2</v>
      </c>
      <c r="X44" s="22"/>
    </row>
    <row r="45" spans="1:24" s="1" customFormat="1" ht="61.05" customHeight="1" x14ac:dyDescent="0.3">
      <c r="A45" s="23" t="s">
        <v>23</v>
      </c>
      <c r="B45" s="23" t="s">
        <v>60</v>
      </c>
      <c r="C45" s="12" t="s">
        <v>92</v>
      </c>
      <c r="D45" s="54"/>
      <c r="E45" s="33" t="str">
        <f>HYPERLINK("https://www.google.ru/search?q=10211261852064331-55Z2&amp;newwindow=1&amp;tbm=isch","Еще фото")</f>
        <v>Еще фото</v>
      </c>
      <c r="F45" s="13"/>
      <c r="G45" s="23" t="s">
        <v>62</v>
      </c>
      <c r="H45" s="23" t="s">
        <v>27</v>
      </c>
      <c r="I45" s="23" t="s">
        <v>62</v>
      </c>
      <c r="J45" s="14" t="s">
        <v>28</v>
      </c>
      <c r="K45" s="15" t="s">
        <v>47</v>
      </c>
      <c r="L45" s="52"/>
      <c r="M45" s="14" t="s">
        <v>31</v>
      </c>
      <c r="N45" s="14" t="s">
        <v>32</v>
      </c>
      <c r="O45" s="14"/>
      <c r="P45" s="15" t="s">
        <v>85</v>
      </c>
      <c r="Q45" s="16">
        <v>6899</v>
      </c>
      <c r="R45" s="17">
        <v>46</v>
      </c>
      <c r="S45" s="18">
        <v>4284.2789999999995</v>
      </c>
      <c r="T45" s="19" t="s">
        <v>51</v>
      </c>
      <c r="U45" s="20" t="s">
        <v>80</v>
      </c>
      <c r="V45" s="21">
        <v>44</v>
      </c>
      <c r="W45" s="21">
        <v>1</v>
      </c>
      <c r="X45" s="22"/>
    </row>
    <row r="46" spans="1:24" s="1" customFormat="1" ht="108" customHeight="1" x14ac:dyDescent="0.3">
      <c r="A46" s="11" t="s">
        <v>23</v>
      </c>
      <c r="B46" s="11" t="s">
        <v>60</v>
      </c>
      <c r="C46" s="12" t="s">
        <v>94</v>
      </c>
      <c r="D46" s="27"/>
      <c r="E46" s="33" t="str">
        <f>HYPERLINK("https://www.google.ru/search?q=10211261852151252-56Z6&amp;newwindow=1&amp;tbm=isch","Еще фото")</f>
        <v>Еще фото</v>
      </c>
      <c r="F46" s="13"/>
      <c r="G46" s="11" t="s">
        <v>62</v>
      </c>
      <c r="H46" s="11" t="s">
        <v>27</v>
      </c>
      <c r="I46" s="14" t="s">
        <v>62</v>
      </c>
      <c r="J46" s="14" t="s">
        <v>28</v>
      </c>
      <c r="K46" s="15" t="s">
        <v>47</v>
      </c>
      <c r="L46" s="14" t="s">
        <v>95</v>
      </c>
      <c r="M46" s="14" t="s">
        <v>31</v>
      </c>
      <c r="N46" s="14" t="s">
        <v>32</v>
      </c>
      <c r="O46" s="14"/>
      <c r="P46" s="15" t="s">
        <v>96</v>
      </c>
      <c r="Q46" s="16">
        <v>7990</v>
      </c>
      <c r="R46" s="17">
        <v>46</v>
      </c>
      <c r="S46" s="18">
        <v>4961.79</v>
      </c>
      <c r="T46" s="19" t="s">
        <v>51</v>
      </c>
      <c r="U46" s="20" t="s">
        <v>97</v>
      </c>
      <c r="V46" s="21">
        <v>50</v>
      </c>
      <c r="W46" s="21">
        <v>1</v>
      </c>
      <c r="X46" s="22"/>
    </row>
    <row r="47" spans="1:24" s="1" customFormat="1" ht="108" customHeight="1" x14ac:dyDescent="0.3">
      <c r="A47" s="11" t="s">
        <v>23</v>
      </c>
      <c r="B47" s="11" t="s">
        <v>60</v>
      </c>
      <c r="C47" s="12" t="s">
        <v>98</v>
      </c>
      <c r="D47" s="27"/>
      <c r="E47" s="33" t="str">
        <f>HYPERLINK("https://www.google.ru/search?q=10211261852151252-58Z5&amp;newwindow=1&amp;tbm=isch","Еще фото")</f>
        <v>Еще фото</v>
      </c>
      <c r="F47" s="13"/>
      <c r="G47" s="11" t="s">
        <v>62</v>
      </c>
      <c r="H47" s="11" t="s">
        <v>27</v>
      </c>
      <c r="I47" s="14" t="s">
        <v>62</v>
      </c>
      <c r="J47" s="14" t="s">
        <v>28</v>
      </c>
      <c r="K47" s="15" t="s">
        <v>47</v>
      </c>
      <c r="L47" s="14" t="s">
        <v>95</v>
      </c>
      <c r="M47" s="14" t="s">
        <v>31</v>
      </c>
      <c r="N47" s="14" t="s">
        <v>32</v>
      </c>
      <c r="O47" s="14"/>
      <c r="P47" s="15" t="s">
        <v>96</v>
      </c>
      <c r="Q47" s="16">
        <v>7990</v>
      </c>
      <c r="R47" s="17">
        <v>46</v>
      </c>
      <c r="S47" s="18">
        <v>4961.79</v>
      </c>
      <c r="T47" s="19" t="s">
        <v>51</v>
      </c>
      <c r="U47" s="20" t="s">
        <v>99</v>
      </c>
      <c r="V47" s="21">
        <v>48</v>
      </c>
      <c r="W47" s="21">
        <v>1</v>
      </c>
      <c r="X47" s="22"/>
    </row>
    <row r="48" spans="1:24" s="1" customFormat="1" ht="108" customHeight="1" x14ac:dyDescent="0.3">
      <c r="A48" s="11" t="s">
        <v>23</v>
      </c>
      <c r="B48" s="11" t="s">
        <v>60</v>
      </c>
      <c r="C48" s="12" t="s">
        <v>100</v>
      </c>
      <c r="D48" s="27"/>
      <c r="E48" s="33" t="str">
        <f>HYPERLINK("https://www.google.ru/search?q=10211261852151261-54Z5&amp;newwindow=1&amp;tbm=isch","Еще фото")</f>
        <v>Еще фото</v>
      </c>
      <c r="F48" s="13"/>
      <c r="G48" s="11" t="s">
        <v>62</v>
      </c>
      <c r="H48" s="11" t="s">
        <v>27</v>
      </c>
      <c r="I48" s="14" t="s">
        <v>62</v>
      </c>
      <c r="J48" s="14" t="s">
        <v>28</v>
      </c>
      <c r="K48" s="15" t="s">
        <v>47</v>
      </c>
      <c r="L48" s="14" t="s">
        <v>101</v>
      </c>
      <c r="M48" s="14"/>
      <c r="N48" s="14" t="s">
        <v>32</v>
      </c>
      <c r="O48" s="14"/>
      <c r="P48" s="15" t="s">
        <v>102</v>
      </c>
      <c r="Q48" s="16">
        <v>7999</v>
      </c>
      <c r="R48" s="17">
        <v>46</v>
      </c>
      <c r="S48" s="18">
        <v>4967.3789999999999</v>
      </c>
      <c r="T48" s="19" t="s">
        <v>51</v>
      </c>
      <c r="U48" s="20" t="s">
        <v>44</v>
      </c>
      <c r="V48" s="21">
        <v>42</v>
      </c>
      <c r="W48" s="21">
        <v>1</v>
      </c>
      <c r="X48" s="22"/>
    </row>
    <row r="49" spans="1:24" s="1" customFormat="1" ht="108" customHeight="1" x14ac:dyDescent="0.3">
      <c r="A49" s="11" t="s">
        <v>23</v>
      </c>
      <c r="B49" s="11" t="s">
        <v>60</v>
      </c>
      <c r="C49" s="12" t="s">
        <v>103</v>
      </c>
      <c r="D49" s="27"/>
      <c r="E49" s="33" t="str">
        <f>HYPERLINK("https://www.google.ru/search?q=10211261852157418-53Z3&amp;newwindow=1&amp;tbm=isch","Еще фото")</f>
        <v>Еще фото</v>
      </c>
      <c r="F49" s="13"/>
      <c r="G49" s="11" t="s">
        <v>62</v>
      </c>
      <c r="H49" s="11" t="s">
        <v>27</v>
      </c>
      <c r="I49" s="14" t="s">
        <v>62</v>
      </c>
      <c r="J49" s="14" t="s">
        <v>28</v>
      </c>
      <c r="K49" s="15" t="s">
        <v>47</v>
      </c>
      <c r="L49" s="14" t="s">
        <v>104</v>
      </c>
      <c r="M49" s="14" t="s">
        <v>31</v>
      </c>
      <c r="N49" s="14" t="s">
        <v>32</v>
      </c>
      <c r="O49" s="14"/>
      <c r="P49" s="15" t="s">
        <v>85</v>
      </c>
      <c r="Q49" s="16">
        <v>7999</v>
      </c>
      <c r="R49" s="17">
        <v>46</v>
      </c>
      <c r="S49" s="18">
        <v>4967.3789999999999</v>
      </c>
      <c r="T49" s="19" t="s">
        <v>51</v>
      </c>
      <c r="U49" s="20" t="s">
        <v>44</v>
      </c>
      <c r="V49" s="21">
        <v>42</v>
      </c>
      <c r="W49" s="21">
        <v>1</v>
      </c>
      <c r="X49" s="22"/>
    </row>
    <row r="50" spans="1:24" s="1" customFormat="1" ht="52.05" customHeight="1" x14ac:dyDescent="0.3">
      <c r="A50" s="11" t="s">
        <v>23</v>
      </c>
      <c r="B50" s="11" t="s">
        <v>60</v>
      </c>
      <c r="C50" s="12" t="s">
        <v>105</v>
      </c>
      <c r="D50" s="53"/>
      <c r="E50" s="33" t="str">
        <f>HYPERLINK("https://www.google.ru/search?q=10211261852161378-99Z8&amp;newwindow=1&amp;tbm=isch","Еще фото")</f>
        <v>Еще фото</v>
      </c>
      <c r="F50" s="13"/>
      <c r="G50" s="11" t="s">
        <v>62</v>
      </c>
      <c r="H50" s="11" t="s">
        <v>27</v>
      </c>
      <c r="I50" s="14" t="s">
        <v>62</v>
      </c>
      <c r="J50" s="14" t="s">
        <v>28</v>
      </c>
      <c r="K50" s="15" t="s">
        <v>47</v>
      </c>
      <c r="L50" s="50" t="s">
        <v>106</v>
      </c>
      <c r="M50" s="14" t="s">
        <v>31</v>
      </c>
      <c r="N50" s="14" t="s">
        <v>71</v>
      </c>
      <c r="O50" s="14"/>
      <c r="P50" s="15" t="s">
        <v>107</v>
      </c>
      <c r="Q50" s="16">
        <v>7990</v>
      </c>
      <c r="R50" s="17">
        <v>46</v>
      </c>
      <c r="S50" s="18">
        <v>4961.79</v>
      </c>
      <c r="T50" s="19" t="s">
        <v>51</v>
      </c>
      <c r="U50" s="20" t="s">
        <v>80</v>
      </c>
      <c r="V50" s="21">
        <v>44</v>
      </c>
      <c r="W50" s="21">
        <v>1</v>
      </c>
      <c r="X50" s="22"/>
    </row>
    <row r="51" spans="1:24" s="1" customFormat="1" ht="61.05" customHeight="1" x14ac:dyDescent="0.3">
      <c r="A51" s="23" t="s">
        <v>23</v>
      </c>
      <c r="B51" s="23" t="s">
        <v>60</v>
      </c>
      <c r="C51" s="12" t="s">
        <v>105</v>
      </c>
      <c r="D51" s="54"/>
      <c r="E51" s="33" t="str">
        <f>HYPERLINK("https://www.google.ru/search?q=10211261852161378-99Z8&amp;newwindow=1&amp;tbm=isch","Еще фото")</f>
        <v>Еще фото</v>
      </c>
      <c r="F51" s="13"/>
      <c r="G51" s="23" t="s">
        <v>62</v>
      </c>
      <c r="H51" s="23" t="s">
        <v>27</v>
      </c>
      <c r="I51" s="23" t="s">
        <v>62</v>
      </c>
      <c r="J51" s="14" t="s">
        <v>28</v>
      </c>
      <c r="K51" s="15" t="s">
        <v>47</v>
      </c>
      <c r="L51" s="52"/>
      <c r="M51" s="14" t="s">
        <v>31</v>
      </c>
      <c r="N51" s="14" t="s">
        <v>71</v>
      </c>
      <c r="O51" s="14"/>
      <c r="P51" s="15" t="s">
        <v>107</v>
      </c>
      <c r="Q51" s="16">
        <v>7990</v>
      </c>
      <c r="R51" s="17">
        <v>46</v>
      </c>
      <c r="S51" s="18">
        <v>4961.79</v>
      </c>
      <c r="T51" s="19" t="s">
        <v>51</v>
      </c>
      <c r="U51" s="20" t="s">
        <v>108</v>
      </c>
      <c r="V51" s="21">
        <v>54</v>
      </c>
      <c r="W51" s="21">
        <v>1</v>
      </c>
      <c r="X51" s="22"/>
    </row>
    <row r="52" spans="1:24" s="1" customFormat="1" ht="108" customHeight="1" x14ac:dyDescent="0.3">
      <c r="A52" s="11" t="s">
        <v>23</v>
      </c>
      <c r="B52" s="11" t="s">
        <v>60</v>
      </c>
      <c r="C52" s="12" t="s">
        <v>109</v>
      </c>
      <c r="D52" s="27"/>
      <c r="E52" s="33" t="str">
        <f>HYPERLINK("https://www.google.ru/search?q=10211261852163275-99Z8&amp;newwindow=1&amp;tbm=isch","Еще фото")</f>
        <v>Еще фото</v>
      </c>
      <c r="F52" s="13"/>
      <c r="G52" s="11" t="s">
        <v>62</v>
      </c>
      <c r="H52" s="11" t="s">
        <v>27</v>
      </c>
      <c r="I52" s="14" t="s">
        <v>62</v>
      </c>
      <c r="J52" s="14" t="s">
        <v>28</v>
      </c>
      <c r="K52" s="15" t="s">
        <v>47</v>
      </c>
      <c r="L52" s="14" t="s">
        <v>101</v>
      </c>
      <c r="M52" s="14" t="s">
        <v>31</v>
      </c>
      <c r="N52" s="14" t="s">
        <v>71</v>
      </c>
      <c r="O52" s="14"/>
      <c r="P52" s="15" t="s">
        <v>110</v>
      </c>
      <c r="Q52" s="16">
        <v>7999</v>
      </c>
      <c r="R52" s="17">
        <v>46</v>
      </c>
      <c r="S52" s="18">
        <v>4967.3789999999999</v>
      </c>
      <c r="T52" s="19" t="s">
        <v>51</v>
      </c>
      <c r="U52" s="20" t="s">
        <v>111</v>
      </c>
      <c r="V52" s="21">
        <v>42</v>
      </c>
      <c r="W52" s="21">
        <v>1</v>
      </c>
      <c r="X52" s="22"/>
    </row>
    <row r="53" spans="1:24" s="1" customFormat="1" ht="108" customHeight="1" x14ac:dyDescent="0.3">
      <c r="A53" s="11" t="s">
        <v>23</v>
      </c>
      <c r="B53" s="11" t="s">
        <v>60</v>
      </c>
      <c r="C53" s="12" t="s">
        <v>112</v>
      </c>
      <c r="D53" s="27"/>
      <c r="E53" s="33" t="str">
        <f>HYPERLINK("https://www.google.ru/search?q=10211261852171572-98Z6&amp;newwindow=1&amp;tbm=isch","Еще фото")</f>
        <v>Еще фото</v>
      </c>
      <c r="F53" s="13"/>
      <c r="G53" s="11" t="s">
        <v>62</v>
      </c>
      <c r="H53" s="11" t="s">
        <v>27</v>
      </c>
      <c r="I53" s="14" t="s">
        <v>62</v>
      </c>
      <c r="J53" s="14" t="s">
        <v>28</v>
      </c>
      <c r="K53" s="15" t="s">
        <v>47</v>
      </c>
      <c r="L53" s="14" t="s">
        <v>113</v>
      </c>
      <c r="M53" s="14" t="s">
        <v>31</v>
      </c>
      <c r="N53" s="14" t="s">
        <v>71</v>
      </c>
      <c r="O53" s="14"/>
      <c r="P53" s="15" t="s">
        <v>85</v>
      </c>
      <c r="Q53" s="16">
        <v>8490</v>
      </c>
      <c r="R53" s="17">
        <v>46</v>
      </c>
      <c r="S53" s="18">
        <v>5272.29</v>
      </c>
      <c r="T53" s="19" t="s">
        <v>51</v>
      </c>
      <c r="U53" s="20" t="s">
        <v>114</v>
      </c>
      <c r="V53" s="21">
        <v>56</v>
      </c>
      <c r="W53" s="21">
        <v>1</v>
      </c>
      <c r="X53" s="22"/>
    </row>
    <row r="54" spans="1:24" s="1" customFormat="1" ht="108" customHeight="1" x14ac:dyDescent="0.3">
      <c r="A54" s="11" t="s">
        <v>23</v>
      </c>
      <c r="B54" s="11" t="s">
        <v>60</v>
      </c>
      <c r="C54" s="12" t="s">
        <v>115</v>
      </c>
      <c r="D54" s="27"/>
      <c r="E54" s="33" t="str">
        <f>HYPERLINK("https://www.google.ru/search?q=10311261852133777-52Z3&amp;newwindow=1&amp;tbm=isch","Еще фото")</f>
        <v>Еще фото</v>
      </c>
      <c r="F54" s="13"/>
      <c r="G54" s="11" t="s">
        <v>62</v>
      </c>
      <c r="H54" s="11" t="s">
        <v>27</v>
      </c>
      <c r="I54" s="14" t="s">
        <v>62</v>
      </c>
      <c r="J54" s="14" t="s">
        <v>28</v>
      </c>
      <c r="K54" s="15" t="s">
        <v>29</v>
      </c>
      <c r="L54" s="14" t="s">
        <v>116</v>
      </c>
      <c r="M54" s="14" t="s">
        <v>31</v>
      </c>
      <c r="N54" s="14" t="s">
        <v>32</v>
      </c>
      <c r="O54" s="14"/>
      <c r="P54" s="15" t="s">
        <v>96</v>
      </c>
      <c r="Q54" s="16">
        <v>6899</v>
      </c>
      <c r="R54" s="17">
        <v>46</v>
      </c>
      <c r="S54" s="18">
        <v>4284.2789999999995</v>
      </c>
      <c r="T54" s="19" t="s">
        <v>34</v>
      </c>
      <c r="U54" s="20" t="s">
        <v>36</v>
      </c>
      <c r="V54" s="21">
        <v>46</v>
      </c>
      <c r="W54" s="21">
        <v>2</v>
      </c>
      <c r="X54" s="22"/>
    </row>
    <row r="55" spans="1:24" s="1" customFormat="1" ht="52.05" customHeight="1" x14ac:dyDescent="0.3">
      <c r="A55" s="11" t="s">
        <v>23</v>
      </c>
      <c r="B55" s="11" t="s">
        <v>60</v>
      </c>
      <c r="C55" s="12" t="s">
        <v>117</v>
      </c>
      <c r="D55" s="53"/>
      <c r="E55" s="33" t="str">
        <f>HYPERLINK("https://www.google.ru/search?q=10311261852136855-97Z2&amp;newwindow=1&amp;tbm=isch","Еще фото")</f>
        <v>Еще фото</v>
      </c>
      <c r="F55" s="13"/>
      <c r="G55" s="11" t="s">
        <v>62</v>
      </c>
      <c r="H55" s="11" t="s">
        <v>27</v>
      </c>
      <c r="I55" s="14" t="s">
        <v>62</v>
      </c>
      <c r="J55" s="14" t="s">
        <v>28</v>
      </c>
      <c r="K55" s="15" t="s">
        <v>29</v>
      </c>
      <c r="L55" s="50" t="s">
        <v>116</v>
      </c>
      <c r="M55" s="14" t="s">
        <v>31</v>
      </c>
      <c r="N55" s="14" t="s">
        <v>118</v>
      </c>
      <c r="O55" s="14"/>
      <c r="P55" s="15" t="s">
        <v>119</v>
      </c>
      <c r="Q55" s="16">
        <v>7990</v>
      </c>
      <c r="R55" s="17">
        <v>46</v>
      </c>
      <c r="S55" s="18">
        <v>4961.79</v>
      </c>
      <c r="T55" s="19" t="s">
        <v>34</v>
      </c>
      <c r="U55" s="20" t="s">
        <v>65</v>
      </c>
      <c r="V55" s="24" t="s">
        <v>38</v>
      </c>
      <c r="W55" s="21">
        <v>2</v>
      </c>
      <c r="X55" s="22"/>
    </row>
    <row r="56" spans="1:24" s="1" customFormat="1" ht="61.05" customHeight="1" x14ac:dyDescent="0.3">
      <c r="A56" s="23" t="s">
        <v>23</v>
      </c>
      <c r="B56" s="23" t="s">
        <v>60</v>
      </c>
      <c r="C56" s="12" t="s">
        <v>117</v>
      </c>
      <c r="D56" s="54"/>
      <c r="E56" s="33" t="str">
        <f>HYPERLINK("https://www.google.ru/search?q=10311261852136855-97Z2&amp;newwindow=1&amp;tbm=isch","Еще фото")</f>
        <v>Еще фото</v>
      </c>
      <c r="F56" s="13"/>
      <c r="G56" s="23" t="s">
        <v>62</v>
      </c>
      <c r="H56" s="23" t="s">
        <v>27</v>
      </c>
      <c r="I56" s="23" t="s">
        <v>62</v>
      </c>
      <c r="J56" s="14" t="s">
        <v>28</v>
      </c>
      <c r="K56" s="15" t="s">
        <v>29</v>
      </c>
      <c r="L56" s="52"/>
      <c r="M56" s="14" t="s">
        <v>31</v>
      </c>
      <c r="N56" s="14" t="s">
        <v>118</v>
      </c>
      <c r="O56" s="14"/>
      <c r="P56" s="15" t="s">
        <v>119</v>
      </c>
      <c r="Q56" s="16">
        <v>7990</v>
      </c>
      <c r="R56" s="17">
        <v>46</v>
      </c>
      <c r="S56" s="18">
        <v>4961.79</v>
      </c>
      <c r="T56" s="19" t="s">
        <v>34</v>
      </c>
      <c r="U56" s="20" t="s">
        <v>66</v>
      </c>
      <c r="V56" s="21">
        <v>48</v>
      </c>
      <c r="W56" s="21">
        <v>1</v>
      </c>
      <c r="X56" s="22"/>
    </row>
    <row r="57" spans="1:24" s="1" customFormat="1" ht="52.05" customHeight="1" x14ac:dyDescent="0.3">
      <c r="A57" s="11" t="s">
        <v>23</v>
      </c>
      <c r="B57" s="11" t="s">
        <v>60</v>
      </c>
      <c r="C57" s="12" t="s">
        <v>120</v>
      </c>
      <c r="D57" s="53"/>
      <c r="E57" s="33" t="str">
        <f>HYPERLINK("https://www.google.ru/search?q=10311261852142371-97Z2&amp;newwindow=1&amp;tbm=isch","Еще фото")</f>
        <v>Еще фото</v>
      </c>
      <c r="F57" s="13"/>
      <c r="G57" s="11" t="s">
        <v>62</v>
      </c>
      <c r="H57" s="11" t="s">
        <v>27</v>
      </c>
      <c r="I57" s="14" t="s">
        <v>62</v>
      </c>
      <c r="J57" s="14" t="s">
        <v>28</v>
      </c>
      <c r="K57" s="15" t="s">
        <v>29</v>
      </c>
      <c r="L57" s="50" t="s">
        <v>121</v>
      </c>
      <c r="M57" s="14" t="s">
        <v>31</v>
      </c>
      <c r="N57" s="14" t="s">
        <v>49</v>
      </c>
      <c r="O57" s="14"/>
      <c r="P57" s="15" t="s">
        <v>122</v>
      </c>
      <c r="Q57" s="16">
        <v>7990</v>
      </c>
      <c r="R57" s="17">
        <v>46</v>
      </c>
      <c r="S57" s="18">
        <v>4961.79</v>
      </c>
      <c r="T57" s="19" t="s">
        <v>34</v>
      </c>
      <c r="U57" s="20" t="s">
        <v>123</v>
      </c>
      <c r="V57" s="24" t="s">
        <v>124</v>
      </c>
      <c r="W57" s="21">
        <v>1</v>
      </c>
      <c r="X57" s="22"/>
    </row>
    <row r="58" spans="1:24" s="1" customFormat="1" ht="61.05" customHeight="1" x14ac:dyDescent="0.3">
      <c r="A58" s="23" t="s">
        <v>23</v>
      </c>
      <c r="B58" s="23" t="s">
        <v>60</v>
      </c>
      <c r="C58" s="12" t="s">
        <v>120</v>
      </c>
      <c r="D58" s="54"/>
      <c r="E58" s="33" t="str">
        <f>HYPERLINK("https://www.google.ru/search?q=10311261852142371-97Z2&amp;newwindow=1&amp;tbm=isch","Еще фото")</f>
        <v>Еще фото</v>
      </c>
      <c r="F58" s="13"/>
      <c r="G58" s="23" t="s">
        <v>62</v>
      </c>
      <c r="H58" s="23" t="s">
        <v>27</v>
      </c>
      <c r="I58" s="23" t="s">
        <v>62</v>
      </c>
      <c r="J58" s="14" t="s">
        <v>28</v>
      </c>
      <c r="K58" s="15" t="s">
        <v>29</v>
      </c>
      <c r="L58" s="52"/>
      <c r="M58" s="14" t="s">
        <v>31</v>
      </c>
      <c r="N58" s="14" t="s">
        <v>49</v>
      </c>
      <c r="O58" s="14"/>
      <c r="P58" s="15" t="s">
        <v>122</v>
      </c>
      <c r="Q58" s="16">
        <v>7990</v>
      </c>
      <c r="R58" s="17">
        <v>46</v>
      </c>
      <c r="S58" s="18">
        <v>4961.79</v>
      </c>
      <c r="T58" s="19" t="s">
        <v>34</v>
      </c>
      <c r="U58" s="20" t="s">
        <v>35</v>
      </c>
      <c r="V58" s="21">
        <v>46</v>
      </c>
      <c r="W58" s="21">
        <v>1</v>
      </c>
      <c r="X58" s="22"/>
    </row>
    <row r="59" spans="1:24" s="1" customFormat="1" ht="17" customHeight="1" x14ac:dyDescent="0.3">
      <c r="A59" s="11" t="s">
        <v>23</v>
      </c>
      <c r="B59" s="11" t="s">
        <v>60</v>
      </c>
      <c r="C59" s="12" t="s">
        <v>125</v>
      </c>
      <c r="D59" s="47"/>
      <c r="E59" s="33" t="str">
        <f t="shared" ref="E59:E64" si="3">HYPERLINK("https://www.google.ru/search?q=10311261852157420-52Z4&amp;newwindow=1&amp;tbm=isch","Еще фото")</f>
        <v>Еще фото</v>
      </c>
      <c r="F59" s="13" t="s">
        <v>126</v>
      </c>
      <c r="G59" s="11" t="s">
        <v>62</v>
      </c>
      <c r="H59" s="11" t="s">
        <v>27</v>
      </c>
      <c r="I59" s="14" t="s">
        <v>62</v>
      </c>
      <c r="J59" s="14" t="s">
        <v>28</v>
      </c>
      <c r="K59" s="15" t="s">
        <v>29</v>
      </c>
      <c r="L59" s="50" t="s">
        <v>127</v>
      </c>
      <c r="M59" s="14" t="s">
        <v>31</v>
      </c>
      <c r="N59" s="14" t="s">
        <v>32</v>
      </c>
      <c r="O59" s="14"/>
      <c r="P59" s="15" t="s">
        <v>128</v>
      </c>
      <c r="Q59" s="16">
        <v>9999</v>
      </c>
      <c r="R59" s="17">
        <v>46</v>
      </c>
      <c r="S59" s="18">
        <v>6209.3789999999999</v>
      </c>
      <c r="T59" s="19" t="s">
        <v>34</v>
      </c>
      <c r="U59" s="20" t="s">
        <v>129</v>
      </c>
      <c r="V59" s="21">
        <v>44</v>
      </c>
      <c r="W59" s="21">
        <v>1</v>
      </c>
      <c r="X59" s="22"/>
    </row>
    <row r="60" spans="1:24" s="1" customFormat="1" ht="17" customHeight="1" x14ac:dyDescent="0.3">
      <c r="A60" s="23" t="s">
        <v>23</v>
      </c>
      <c r="B60" s="23" t="s">
        <v>60</v>
      </c>
      <c r="C60" s="12" t="s">
        <v>125</v>
      </c>
      <c r="D60" s="48"/>
      <c r="E60" s="33" t="str">
        <f t="shared" si="3"/>
        <v>Еще фото</v>
      </c>
      <c r="F60" s="13" t="s">
        <v>126</v>
      </c>
      <c r="G60" s="23" t="s">
        <v>62</v>
      </c>
      <c r="H60" s="23" t="s">
        <v>27</v>
      </c>
      <c r="I60" s="23" t="s">
        <v>62</v>
      </c>
      <c r="J60" s="14" t="s">
        <v>28</v>
      </c>
      <c r="K60" s="15" t="s">
        <v>29</v>
      </c>
      <c r="L60" s="51"/>
      <c r="M60" s="14" t="s">
        <v>31</v>
      </c>
      <c r="N60" s="14" t="s">
        <v>32</v>
      </c>
      <c r="O60" s="14"/>
      <c r="P60" s="15" t="s">
        <v>128</v>
      </c>
      <c r="Q60" s="16">
        <v>9999</v>
      </c>
      <c r="R60" s="17">
        <v>46</v>
      </c>
      <c r="S60" s="18">
        <v>6209.3789999999999</v>
      </c>
      <c r="T60" s="19" t="s">
        <v>34</v>
      </c>
      <c r="U60" s="20" t="s">
        <v>130</v>
      </c>
      <c r="V60" s="21">
        <v>44</v>
      </c>
      <c r="W60" s="21">
        <v>1</v>
      </c>
      <c r="X60" s="22"/>
    </row>
    <row r="61" spans="1:24" s="1" customFormat="1" ht="17" customHeight="1" x14ac:dyDescent="0.3">
      <c r="A61" s="23" t="s">
        <v>23</v>
      </c>
      <c r="B61" s="23" t="s">
        <v>60</v>
      </c>
      <c r="C61" s="12" t="s">
        <v>125</v>
      </c>
      <c r="D61" s="48"/>
      <c r="E61" s="33" t="str">
        <f t="shared" si="3"/>
        <v>Еще фото</v>
      </c>
      <c r="F61" s="13" t="s">
        <v>126</v>
      </c>
      <c r="G61" s="23" t="s">
        <v>62</v>
      </c>
      <c r="H61" s="23" t="s">
        <v>27</v>
      </c>
      <c r="I61" s="23" t="s">
        <v>62</v>
      </c>
      <c r="J61" s="14" t="s">
        <v>28</v>
      </c>
      <c r="K61" s="15" t="s">
        <v>29</v>
      </c>
      <c r="L61" s="51"/>
      <c r="M61" s="14" t="s">
        <v>31</v>
      </c>
      <c r="N61" s="14" t="s">
        <v>32</v>
      </c>
      <c r="O61" s="14"/>
      <c r="P61" s="15" t="s">
        <v>128</v>
      </c>
      <c r="Q61" s="16">
        <v>9999</v>
      </c>
      <c r="R61" s="17">
        <v>46</v>
      </c>
      <c r="S61" s="18">
        <v>6209.3789999999999</v>
      </c>
      <c r="T61" s="19" t="s">
        <v>34</v>
      </c>
      <c r="U61" s="20" t="s">
        <v>131</v>
      </c>
      <c r="V61" s="24" t="s">
        <v>124</v>
      </c>
      <c r="W61" s="21">
        <v>1</v>
      </c>
      <c r="X61" s="22"/>
    </row>
    <row r="62" spans="1:24" s="1" customFormat="1" ht="17" customHeight="1" x14ac:dyDescent="0.3">
      <c r="A62" s="23" t="s">
        <v>23</v>
      </c>
      <c r="B62" s="23" t="s">
        <v>60</v>
      </c>
      <c r="C62" s="12" t="s">
        <v>125</v>
      </c>
      <c r="D62" s="48"/>
      <c r="E62" s="33" t="str">
        <f t="shared" si="3"/>
        <v>Еще фото</v>
      </c>
      <c r="F62" s="13" t="s">
        <v>126</v>
      </c>
      <c r="G62" s="23" t="s">
        <v>62</v>
      </c>
      <c r="H62" s="23" t="s">
        <v>27</v>
      </c>
      <c r="I62" s="23" t="s">
        <v>62</v>
      </c>
      <c r="J62" s="14" t="s">
        <v>28</v>
      </c>
      <c r="K62" s="15" t="s">
        <v>29</v>
      </c>
      <c r="L62" s="51"/>
      <c r="M62" s="14" t="s">
        <v>31</v>
      </c>
      <c r="N62" s="14" t="s">
        <v>32</v>
      </c>
      <c r="O62" s="14"/>
      <c r="P62" s="15" t="s">
        <v>128</v>
      </c>
      <c r="Q62" s="16">
        <v>9999</v>
      </c>
      <c r="R62" s="17">
        <v>46</v>
      </c>
      <c r="S62" s="18">
        <v>6209.3789999999999</v>
      </c>
      <c r="T62" s="19" t="s">
        <v>34</v>
      </c>
      <c r="U62" s="20" t="s">
        <v>64</v>
      </c>
      <c r="V62" s="21">
        <v>46</v>
      </c>
      <c r="W62" s="21">
        <v>1</v>
      </c>
      <c r="X62" s="22"/>
    </row>
    <row r="63" spans="1:24" s="1" customFormat="1" ht="17" customHeight="1" x14ac:dyDescent="0.3">
      <c r="A63" s="23" t="s">
        <v>23</v>
      </c>
      <c r="B63" s="23" t="s">
        <v>60</v>
      </c>
      <c r="C63" s="12" t="s">
        <v>125</v>
      </c>
      <c r="D63" s="48"/>
      <c r="E63" s="33" t="str">
        <f t="shared" si="3"/>
        <v>Еще фото</v>
      </c>
      <c r="F63" s="13" t="s">
        <v>126</v>
      </c>
      <c r="G63" s="23" t="s">
        <v>62</v>
      </c>
      <c r="H63" s="23" t="s">
        <v>27</v>
      </c>
      <c r="I63" s="23" t="s">
        <v>62</v>
      </c>
      <c r="J63" s="14" t="s">
        <v>28</v>
      </c>
      <c r="K63" s="15" t="s">
        <v>29</v>
      </c>
      <c r="L63" s="51"/>
      <c r="M63" s="14" t="s">
        <v>31</v>
      </c>
      <c r="N63" s="14" t="s">
        <v>32</v>
      </c>
      <c r="O63" s="14"/>
      <c r="P63" s="15" t="s">
        <v>128</v>
      </c>
      <c r="Q63" s="16">
        <v>9999</v>
      </c>
      <c r="R63" s="17">
        <v>46</v>
      </c>
      <c r="S63" s="18">
        <v>6209.3789999999999</v>
      </c>
      <c r="T63" s="19" t="s">
        <v>34</v>
      </c>
      <c r="U63" s="20" t="s">
        <v>37</v>
      </c>
      <c r="V63" s="24" t="s">
        <v>38</v>
      </c>
      <c r="W63" s="21">
        <v>2</v>
      </c>
      <c r="X63" s="22"/>
    </row>
    <row r="64" spans="1:24" s="1" customFormat="1" ht="22.05" customHeight="1" x14ac:dyDescent="0.3">
      <c r="A64" s="23" t="s">
        <v>23</v>
      </c>
      <c r="B64" s="23" t="s">
        <v>60</v>
      </c>
      <c r="C64" s="12" t="s">
        <v>125</v>
      </c>
      <c r="D64" s="49"/>
      <c r="E64" s="33" t="str">
        <f t="shared" si="3"/>
        <v>Еще фото</v>
      </c>
      <c r="F64" s="13" t="s">
        <v>126</v>
      </c>
      <c r="G64" s="23" t="s">
        <v>62</v>
      </c>
      <c r="H64" s="23" t="s">
        <v>27</v>
      </c>
      <c r="I64" s="23" t="s">
        <v>62</v>
      </c>
      <c r="J64" s="14" t="s">
        <v>28</v>
      </c>
      <c r="K64" s="15" t="s">
        <v>29</v>
      </c>
      <c r="L64" s="52"/>
      <c r="M64" s="14" t="s">
        <v>31</v>
      </c>
      <c r="N64" s="14" t="s">
        <v>32</v>
      </c>
      <c r="O64" s="14"/>
      <c r="P64" s="15" t="s">
        <v>128</v>
      </c>
      <c r="Q64" s="16">
        <v>9999</v>
      </c>
      <c r="R64" s="17">
        <v>46</v>
      </c>
      <c r="S64" s="18">
        <v>6209.3789999999999</v>
      </c>
      <c r="T64" s="19" t="s">
        <v>34</v>
      </c>
      <c r="U64" s="20" t="s">
        <v>65</v>
      </c>
      <c r="V64" s="24" t="s">
        <v>38</v>
      </c>
      <c r="W64" s="21">
        <v>3</v>
      </c>
      <c r="X64" s="22"/>
    </row>
    <row r="65" spans="1:24" s="1" customFormat="1" ht="108" customHeight="1" x14ac:dyDescent="0.3">
      <c r="A65" s="11" t="s">
        <v>23</v>
      </c>
      <c r="B65" s="11" t="s">
        <v>132</v>
      </c>
      <c r="C65" s="12" t="s">
        <v>133</v>
      </c>
      <c r="D65" s="27"/>
      <c r="E65" s="33" t="str">
        <f>HYPERLINK("https://www.google.ru/search?q=10312261852121741-58Z7&amp;newwindow=1&amp;tbm=isch","Еще фото")</f>
        <v>Еще фото</v>
      </c>
      <c r="F65" s="13"/>
      <c r="G65" s="11" t="s">
        <v>62</v>
      </c>
      <c r="H65" s="11" t="s">
        <v>27</v>
      </c>
      <c r="I65" s="14" t="s">
        <v>62</v>
      </c>
      <c r="J65" s="14" t="s">
        <v>28</v>
      </c>
      <c r="K65" s="15" t="s">
        <v>134</v>
      </c>
      <c r="L65" s="14" t="s">
        <v>135</v>
      </c>
      <c r="M65" s="14" t="s">
        <v>31</v>
      </c>
      <c r="N65" s="14" t="s">
        <v>136</v>
      </c>
      <c r="O65" s="14"/>
      <c r="P65" s="15" t="s">
        <v>137</v>
      </c>
      <c r="Q65" s="16">
        <v>4499</v>
      </c>
      <c r="R65" s="17">
        <v>46</v>
      </c>
      <c r="S65" s="18">
        <v>2793.8789999999999</v>
      </c>
      <c r="T65" s="19" t="s">
        <v>138</v>
      </c>
      <c r="U65" s="20" t="s">
        <v>139</v>
      </c>
      <c r="V65" s="21">
        <v>134</v>
      </c>
      <c r="W65" s="21">
        <v>1</v>
      </c>
      <c r="X65" s="22"/>
    </row>
    <row r="66" spans="1:24" s="1" customFormat="1" ht="52.05" customHeight="1" x14ac:dyDescent="0.3">
      <c r="A66" s="11" t="s">
        <v>23</v>
      </c>
      <c r="B66" s="11" t="s">
        <v>60</v>
      </c>
      <c r="C66" s="12" t="s">
        <v>140</v>
      </c>
      <c r="D66" s="53"/>
      <c r="E66" s="33" t="str">
        <f>HYPERLINK("https://www.google.ru/search?q=50251261852102319-57Z3&amp;newwindow=1&amp;tbm=isch","Еще фото")</f>
        <v>Еще фото</v>
      </c>
      <c r="F66" s="13"/>
      <c r="G66" s="11" t="s">
        <v>62</v>
      </c>
      <c r="H66" s="11" t="s">
        <v>27</v>
      </c>
      <c r="I66" s="14" t="s">
        <v>62</v>
      </c>
      <c r="J66" s="14" t="s">
        <v>28</v>
      </c>
      <c r="K66" s="15" t="s">
        <v>47</v>
      </c>
      <c r="L66" s="50" t="s">
        <v>84</v>
      </c>
      <c r="M66" s="14" t="s">
        <v>31</v>
      </c>
      <c r="N66" s="14" t="s">
        <v>32</v>
      </c>
      <c r="O66" s="14"/>
      <c r="P66" s="15" t="s">
        <v>141</v>
      </c>
      <c r="Q66" s="16">
        <v>5699</v>
      </c>
      <c r="R66" s="17">
        <v>46</v>
      </c>
      <c r="S66" s="18">
        <v>3539.0789999999997</v>
      </c>
      <c r="T66" s="19" t="s">
        <v>51</v>
      </c>
      <c r="U66" s="20" t="s">
        <v>39</v>
      </c>
      <c r="V66" s="21">
        <v>40</v>
      </c>
      <c r="W66" s="21">
        <v>1</v>
      </c>
      <c r="X66" s="22"/>
    </row>
    <row r="67" spans="1:24" s="1" customFormat="1" ht="61.05" customHeight="1" x14ac:dyDescent="0.3">
      <c r="A67" s="23" t="s">
        <v>23</v>
      </c>
      <c r="B67" s="23" t="s">
        <v>60</v>
      </c>
      <c r="C67" s="12" t="s">
        <v>140</v>
      </c>
      <c r="D67" s="54"/>
      <c r="E67" s="33" t="str">
        <f>HYPERLINK("https://www.google.ru/search?q=50251261852102319-57Z3&amp;newwindow=1&amp;tbm=isch","Еще фото")</f>
        <v>Еще фото</v>
      </c>
      <c r="F67" s="13"/>
      <c r="G67" s="23" t="s">
        <v>62</v>
      </c>
      <c r="H67" s="23" t="s">
        <v>27</v>
      </c>
      <c r="I67" s="23" t="s">
        <v>62</v>
      </c>
      <c r="J67" s="14" t="s">
        <v>28</v>
      </c>
      <c r="K67" s="15" t="s">
        <v>47</v>
      </c>
      <c r="L67" s="52"/>
      <c r="M67" s="14" t="s">
        <v>31</v>
      </c>
      <c r="N67" s="14" t="s">
        <v>32</v>
      </c>
      <c r="O67" s="14"/>
      <c r="P67" s="15" t="s">
        <v>141</v>
      </c>
      <c r="Q67" s="16">
        <v>5699</v>
      </c>
      <c r="R67" s="17">
        <v>46</v>
      </c>
      <c r="S67" s="18">
        <v>3539.0789999999997</v>
      </c>
      <c r="T67" s="19" t="s">
        <v>51</v>
      </c>
      <c r="U67" s="20" t="s">
        <v>40</v>
      </c>
      <c r="V67" s="21">
        <v>40</v>
      </c>
      <c r="W67" s="21">
        <v>1</v>
      </c>
      <c r="X67" s="22"/>
    </row>
    <row r="68" spans="1:24" s="1" customFormat="1" ht="35" customHeight="1" x14ac:dyDescent="0.3">
      <c r="A68" s="11" t="s">
        <v>23</v>
      </c>
      <c r="B68" s="11" t="s">
        <v>60</v>
      </c>
      <c r="C68" s="12" t="s">
        <v>142</v>
      </c>
      <c r="D68" s="47"/>
      <c r="E68" s="33" t="str">
        <f>HYPERLINK("https://www.google.ru/search?q=50251261852119182-58Z8&amp;newwindow=1&amp;tbm=isch","Еще фото")</f>
        <v>Еще фото</v>
      </c>
      <c r="F68" s="13"/>
      <c r="G68" s="11" t="s">
        <v>62</v>
      </c>
      <c r="H68" s="11" t="s">
        <v>27</v>
      </c>
      <c r="I68" s="14" t="s">
        <v>62</v>
      </c>
      <c r="J68" s="14" t="s">
        <v>28</v>
      </c>
      <c r="K68" s="15" t="s">
        <v>47</v>
      </c>
      <c r="L68" s="50" t="s">
        <v>143</v>
      </c>
      <c r="M68" s="14" t="s">
        <v>31</v>
      </c>
      <c r="N68" s="14" t="s">
        <v>32</v>
      </c>
      <c r="O68" s="14"/>
      <c r="P68" s="15" t="s">
        <v>85</v>
      </c>
      <c r="Q68" s="16">
        <v>4699</v>
      </c>
      <c r="R68" s="17">
        <v>46</v>
      </c>
      <c r="S68" s="18">
        <v>2918.0789999999997</v>
      </c>
      <c r="T68" s="19" t="s">
        <v>51</v>
      </c>
      <c r="U68" s="20" t="s">
        <v>80</v>
      </c>
      <c r="V68" s="21">
        <v>44</v>
      </c>
      <c r="W68" s="21">
        <v>1</v>
      </c>
      <c r="X68" s="22"/>
    </row>
    <row r="69" spans="1:24" s="1" customFormat="1" ht="35" customHeight="1" x14ac:dyDescent="0.3">
      <c r="A69" s="23" t="s">
        <v>23</v>
      </c>
      <c r="B69" s="23" t="s">
        <v>60</v>
      </c>
      <c r="C69" s="12" t="s">
        <v>142</v>
      </c>
      <c r="D69" s="48"/>
      <c r="E69" s="33" t="str">
        <f>HYPERLINK("https://www.google.ru/search?q=50251261852119182-58Z8&amp;newwindow=1&amp;tbm=isch","Еще фото")</f>
        <v>Еще фото</v>
      </c>
      <c r="F69" s="13"/>
      <c r="G69" s="23" t="s">
        <v>62</v>
      </c>
      <c r="H69" s="23" t="s">
        <v>27</v>
      </c>
      <c r="I69" s="23" t="s">
        <v>62</v>
      </c>
      <c r="J69" s="14" t="s">
        <v>28</v>
      </c>
      <c r="K69" s="15" t="s">
        <v>47</v>
      </c>
      <c r="L69" s="51"/>
      <c r="M69" s="14" t="s">
        <v>31</v>
      </c>
      <c r="N69" s="14" t="s">
        <v>32</v>
      </c>
      <c r="O69" s="14"/>
      <c r="P69" s="15" t="s">
        <v>85</v>
      </c>
      <c r="Q69" s="16">
        <v>4699</v>
      </c>
      <c r="R69" s="17">
        <v>46</v>
      </c>
      <c r="S69" s="18">
        <v>2918.0789999999997</v>
      </c>
      <c r="T69" s="19" t="s">
        <v>51</v>
      </c>
      <c r="U69" s="20" t="s">
        <v>45</v>
      </c>
      <c r="V69" s="21">
        <v>46</v>
      </c>
      <c r="W69" s="21">
        <v>1</v>
      </c>
      <c r="X69" s="22"/>
    </row>
    <row r="70" spans="1:24" s="1" customFormat="1" ht="37.049999999999997" customHeight="1" x14ac:dyDescent="0.3">
      <c r="A70" s="23" t="s">
        <v>23</v>
      </c>
      <c r="B70" s="23" t="s">
        <v>60</v>
      </c>
      <c r="C70" s="12" t="s">
        <v>142</v>
      </c>
      <c r="D70" s="49"/>
      <c r="E70" s="33" t="str">
        <f>HYPERLINK("https://www.google.ru/search?q=50251261852119182-58Z8&amp;newwindow=1&amp;tbm=isch","Еще фото")</f>
        <v>Еще фото</v>
      </c>
      <c r="F70" s="13"/>
      <c r="G70" s="23" t="s">
        <v>62</v>
      </c>
      <c r="H70" s="23" t="s">
        <v>27</v>
      </c>
      <c r="I70" s="23" t="s">
        <v>62</v>
      </c>
      <c r="J70" s="14" t="s">
        <v>28</v>
      </c>
      <c r="K70" s="15" t="s">
        <v>47</v>
      </c>
      <c r="L70" s="52"/>
      <c r="M70" s="14" t="s">
        <v>31</v>
      </c>
      <c r="N70" s="14" t="s">
        <v>32</v>
      </c>
      <c r="O70" s="14"/>
      <c r="P70" s="15" t="s">
        <v>85</v>
      </c>
      <c r="Q70" s="16">
        <v>4699</v>
      </c>
      <c r="R70" s="17">
        <v>46</v>
      </c>
      <c r="S70" s="18">
        <v>2918.0789999999997</v>
      </c>
      <c r="T70" s="19" t="s">
        <v>51</v>
      </c>
      <c r="U70" s="20" t="s">
        <v>88</v>
      </c>
      <c r="V70" s="21">
        <v>48</v>
      </c>
      <c r="W70" s="21">
        <v>1</v>
      </c>
      <c r="X70" s="22"/>
    </row>
    <row r="71" spans="1:24" s="1" customFormat="1" ht="52.05" customHeight="1" x14ac:dyDescent="0.3">
      <c r="A71" s="11" t="s">
        <v>23</v>
      </c>
      <c r="B71" s="11" t="s">
        <v>60</v>
      </c>
      <c r="C71" s="12" t="s">
        <v>144</v>
      </c>
      <c r="D71" s="53"/>
      <c r="E71" s="33" t="str">
        <f>HYPERLINK("https://www.google.ru/search?q=50251261852119371-97Z4&amp;newwindow=1&amp;tbm=isch","Еще фото")</f>
        <v>Еще фото</v>
      </c>
      <c r="F71" s="13"/>
      <c r="G71" s="11" t="s">
        <v>62</v>
      </c>
      <c r="H71" s="11" t="s">
        <v>27</v>
      </c>
      <c r="I71" s="14" t="s">
        <v>62</v>
      </c>
      <c r="J71" s="14" t="s">
        <v>28</v>
      </c>
      <c r="K71" s="15" t="s">
        <v>47</v>
      </c>
      <c r="L71" s="50" t="s">
        <v>145</v>
      </c>
      <c r="M71" s="14" t="s">
        <v>31</v>
      </c>
      <c r="N71" s="14" t="s">
        <v>118</v>
      </c>
      <c r="O71" s="14"/>
      <c r="P71" s="15" t="s">
        <v>85</v>
      </c>
      <c r="Q71" s="16">
        <v>6990</v>
      </c>
      <c r="R71" s="17">
        <v>46</v>
      </c>
      <c r="S71" s="18">
        <v>4340.79</v>
      </c>
      <c r="T71" s="19" t="s">
        <v>51</v>
      </c>
      <c r="U71" s="20" t="s">
        <v>39</v>
      </c>
      <c r="V71" s="21">
        <v>40</v>
      </c>
      <c r="W71" s="21">
        <v>1</v>
      </c>
      <c r="X71" s="22"/>
    </row>
    <row r="72" spans="1:24" s="1" customFormat="1" ht="61.05" customHeight="1" x14ac:dyDescent="0.3">
      <c r="A72" s="23" t="s">
        <v>23</v>
      </c>
      <c r="B72" s="23" t="s">
        <v>60</v>
      </c>
      <c r="C72" s="12" t="s">
        <v>144</v>
      </c>
      <c r="D72" s="54"/>
      <c r="E72" s="33" t="str">
        <f>HYPERLINK("https://www.google.ru/search?q=50251261852119371-97Z4&amp;newwindow=1&amp;tbm=isch","Еще фото")</f>
        <v>Еще фото</v>
      </c>
      <c r="F72" s="13"/>
      <c r="G72" s="23" t="s">
        <v>62</v>
      </c>
      <c r="H72" s="23" t="s">
        <v>27</v>
      </c>
      <c r="I72" s="23" t="s">
        <v>62</v>
      </c>
      <c r="J72" s="14" t="s">
        <v>28</v>
      </c>
      <c r="K72" s="15" t="s">
        <v>47</v>
      </c>
      <c r="L72" s="52"/>
      <c r="M72" s="14" t="s">
        <v>31</v>
      </c>
      <c r="N72" s="14" t="s">
        <v>118</v>
      </c>
      <c r="O72" s="14"/>
      <c r="P72" s="15" t="s">
        <v>85</v>
      </c>
      <c r="Q72" s="16">
        <v>6990</v>
      </c>
      <c r="R72" s="17">
        <v>46</v>
      </c>
      <c r="S72" s="18">
        <v>4340.79</v>
      </c>
      <c r="T72" s="19" t="s">
        <v>51</v>
      </c>
      <c r="U72" s="20" t="s">
        <v>80</v>
      </c>
      <c r="V72" s="21">
        <v>44</v>
      </c>
      <c r="W72" s="21">
        <v>1</v>
      </c>
      <c r="X72" s="22"/>
    </row>
    <row r="73" spans="1:24" s="1" customFormat="1" ht="108" customHeight="1" x14ac:dyDescent="0.3">
      <c r="A73" s="11" t="s">
        <v>23</v>
      </c>
      <c r="B73" s="11" t="s">
        <v>60</v>
      </c>
      <c r="C73" s="12" t="s">
        <v>146</v>
      </c>
      <c r="D73" s="27"/>
      <c r="E73" s="33" t="str">
        <f>HYPERLINK("https://www.google.ru/search?q=50251261852124014-56Z4&amp;newwindow=1&amp;tbm=isch","Еще фото")</f>
        <v>Еще фото</v>
      </c>
      <c r="F73" s="13"/>
      <c r="G73" s="11" t="s">
        <v>62</v>
      </c>
      <c r="H73" s="11" t="s">
        <v>27</v>
      </c>
      <c r="I73" s="14" t="s">
        <v>62</v>
      </c>
      <c r="J73" s="14" t="s">
        <v>28</v>
      </c>
      <c r="K73" s="15" t="s">
        <v>47</v>
      </c>
      <c r="L73" s="14" t="s">
        <v>147</v>
      </c>
      <c r="M73" s="14" t="s">
        <v>31</v>
      </c>
      <c r="N73" s="14" t="s">
        <v>32</v>
      </c>
      <c r="O73" s="14"/>
      <c r="P73" s="15" t="s">
        <v>148</v>
      </c>
      <c r="Q73" s="16">
        <v>7990</v>
      </c>
      <c r="R73" s="17">
        <v>46</v>
      </c>
      <c r="S73" s="18">
        <v>4961.79</v>
      </c>
      <c r="T73" s="19" t="s">
        <v>51</v>
      </c>
      <c r="U73" s="20" t="s">
        <v>40</v>
      </c>
      <c r="V73" s="21">
        <v>40</v>
      </c>
      <c r="W73" s="21">
        <v>1</v>
      </c>
      <c r="X73" s="22"/>
    </row>
    <row r="74" spans="1:24" s="1" customFormat="1" ht="52.05" customHeight="1" x14ac:dyDescent="0.3">
      <c r="A74" s="11" t="s">
        <v>23</v>
      </c>
      <c r="B74" s="11" t="s">
        <v>60</v>
      </c>
      <c r="C74" s="12" t="s">
        <v>149</v>
      </c>
      <c r="D74" s="53"/>
      <c r="E74" s="33" t="str">
        <f>HYPERLINK("https://www.google.ru/search?q=50251261852141309-56Z2&amp;newwindow=1&amp;tbm=isch","Еще фото")</f>
        <v>Еще фото</v>
      </c>
      <c r="F74" s="13"/>
      <c r="G74" s="11" t="s">
        <v>62</v>
      </c>
      <c r="H74" s="11" t="s">
        <v>27</v>
      </c>
      <c r="I74" s="14" t="s">
        <v>62</v>
      </c>
      <c r="J74" s="14" t="s">
        <v>28</v>
      </c>
      <c r="K74" s="15" t="s">
        <v>47</v>
      </c>
      <c r="L74" s="50" t="s">
        <v>150</v>
      </c>
      <c r="M74" s="14" t="s">
        <v>31</v>
      </c>
      <c r="N74" s="14" t="s">
        <v>32</v>
      </c>
      <c r="O74" s="14"/>
      <c r="P74" s="15" t="s">
        <v>151</v>
      </c>
      <c r="Q74" s="16">
        <v>7999</v>
      </c>
      <c r="R74" s="17">
        <v>46</v>
      </c>
      <c r="S74" s="18">
        <v>4967.3789999999999</v>
      </c>
      <c r="T74" s="19" t="s">
        <v>51</v>
      </c>
      <c r="U74" s="20" t="s">
        <v>44</v>
      </c>
      <c r="V74" s="21">
        <v>42</v>
      </c>
      <c r="W74" s="21">
        <v>2</v>
      </c>
      <c r="X74" s="22"/>
    </row>
    <row r="75" spans="1:24" s="1" customFormat="1" ht="61.05" customHeight="1" x14ac:dyDescent="0.3">
      <c r="A75" s="23" t="s">
        <v>23</v>
      </c>
      <c r="B75" s="23" t="s">
        <v>60</v>
      </c>
      <c r="C75" s="12" t="s">
        <v>149</v>
      </c>
      <c r="D75" s="54"/>
      <c r="E75" s="33" t="str">
        <f>HYPERLINK("https://www.google.ru/search?q=50251261852141309-56Z2&amp;newwindow=1&amp;tbm=isch","Еще фото")</f>
        <v>Еще фото</v>
      </c>
      <c r="F75" s="13"/>
      <c r="G75" s="23" t="s">
        <v>62</v>
      </c>
      <c r="H75" s="23" t="s">
        <v>27</v>
      </c>
      <c r="I75" s="23" t="s">
        <v>62</v>
      </c>
      <c r="J75" s="14" t="s">
        <v>28</v>
      </c>
      <c r="K75" s="15" t="s">
        <v>47</v>
      </c>
      <c r="L75" s="52"/>
      <c r="M75" s="14" t="s">
        <v>31</v>
      </c>
      <c r="N75" s="14" t="s">
        <v>32</v>
      </c>
      <c r="O75" s="14"/>
      <c r="P75" s="15" t="s">
        <v>151</v>
      </c>
      <c r="Q75" s="16">
        <v>7999</v>
      </c>
      <c r="R75" s="17">
        <v>46</v>
      </c>
      <c r="S75" s="18">
        <v>4967.3789999999999</v>
      </c>
      <c r="T75" s="19" t="s">
        <v>51</v>
      </c>
      <c r="U75" s="20" t="s">
        <v>152</v>
      </c>
      <c r="V75" s="21">
        <v>48</v>
      </c>
      <c r="W75" s="21">
        <v>1</v>
      </c>
      <c r="X75" s="22"/>
    </row>
    <row r="76" spans="1:24" s="1" customFormat="1" ht="26" customHeight="1" x14ac:dyDescent="0.3">
      <c r="A76" s="11" t="s">
        <v>23</v>
      </c>
      <c r="B76" s="11" t="s">
        <v>60</v>
      </c>
      <c r="C76" s="12" t="s">
        <v>153</v>
      </c>
      <c r="D76" s="47"/>
      <c r="E76" s="33" t="str">
        <f>HYPERLINK("https://www.google.ru/search?q=50251261852145517-93Z2&amp;newwindow=1&amp;tbm=isch","Еще фото")</f>
        <v>Еще фото</v>
      </c>
      <c r="F76" s="13"/>
      <c r="G76" s="11" t="s">
        <v>62</v>
      </c>
      <c r="H76" s="11" t="s">
        <v>27</v>
      </c>
      <c r="I76" s="14" t="s">
        <v>62</v>
      </c>
      <c r="J76" s="14" t="s">
        <v>28</v>
      </c>
      <c r="K76" s="15" t="s">
        <v>47</v>
      </c>
      <c r="L76" s="50" t="s">
        <v>154</v>
      </c>
      <c r="M76" s="14" t="s">
        <v>31</v>
      </c>
      <c r="N76" s="14" t="s">
        <v>49</v>
      </c>
      <c r="O76" s="14"/>
      <c r="P76" s="15" t="s">
        <v>33</v>
      </c>
      <c r="Q76" s="16">
        <v>5699</v>
      </c>
      <c r="R76" s="17">
        <v>46</v>
      </c>
      <c r="S76" s="18">
        <v>3539.0789999999997</v>
      </c>
      <c r="T76" s="19" t="s">
        <v>51</v>
      </c>
      <c r="U76" s="20" t="s">
        <v>86</v>
      </c>
      <c r="V76" s="21">
        <v>44</v>
      </c>
      <c r="W76" s="21">
        <v>1</v>
      </c>
      <c r="X76" s="22"/>
    </row>
    <row r="77" spans="1:24" s="1" customFormat="1" ht="26" customHeight="1" x14ac:dyDescent="0.3">
      <c r="A77" s="23" t="s">
        <v>23</v>
      </c>
      <c r="B77" s="23" t="s">
        <v>60</v>
      </c>
      <c r="C77" s="12" t="s">
        <v>153</v>
      </c>
      <c r="D77" s="48"/>
      <c r="E77" s="33" t="str">
        <f>HYPERLINK("https://www.google.ru/search?q=50251261852145517-93Z2&amp;newwindow=1&amp;tbm=isch","Еще фото")</f>
        <v>Еще фото</v>
      </c>
      <c r="F77" s="13"/>
      <c r="G77" s="23" t="s">
        <v>62</v>
      </c>
      <c r="H77" s="23" t="s">
        <v>27</v>
      </c>
      <c r="I77" s="23" t="s">
        <v>62</v>
      </c>
      <c r="J77" s="14" t="s">
        <v>28</v>
      </c>
      <c r="K77" s="15" t="s">
        <v>47</v>
      </c>
      <c r="L77" s="51"/>
      <c r="M77" s="14" t="s">
        <v>31</v>
      </c>
      <c r="N77" s="14" t="s">
        <v>49</v>
      </c>
      <c r="O77" s="14"/>
      <c r="P77" s="15" t="s">
        <v>33</v>
      </c>
      <c r="Q77" s="16">
        <v>5699</v>
      </c>
      <c r="R77" s="17">
        <v>46</v>
      </c>
      <c r="S77" s="18">
        <v>3539.0789999999997</v>
      </c>
      <c r="T77" s="19" t="s">
        <v>51</v>
      </c>
      <c r="U77" s="20" t="s">
        <v>80</v>
      </c>
      <c r="V77" s="21">
        <v>44</v>
      </c>
      <c r="W77" s="21">
        <v>4</v>
      </c>
      <c r="X77" s="22"/>
    </row>
    <row r="78" spans="1:24" s="1" customFormat="1" ht="26" customHeight="1" x14ac:dyDescent="0.3">
      <c r="A78" s="23" t="s">
        <v>23</v>
      </c>
      <c r="B78" s="23" t="s">
        <v>60</v>
      </c>
      <c r="C78" s="12" t="s">
        <v>153</v>
      </c>
      <c r="D78" s="48"/>
      <c r="E78" s="33" t="str">
        <f>HYPERLINK("https://www.google.ru/search?q=50251261852145517-93Z2&amp;newwindow=1&amp;tbm=isch","Еще фото")</f>
        <v>Еще фото</v>
      </c>
      <c r="F78" s="13"/>
      <c r="G78" s="23" t="s">
        <v>62</v>
      </c>
      <c r="H78" s="23" t="s">
        <v>27</v>
      </c>
      <c r="I78" s="23" t="s">
        <v>62</v>
      </c>
      <c r="J78" s="14" t="s">
        <v>28</v>
      </c>
      <c r="K78" s="15" t="s">
        <v>47</v>
      </c>
      <c r="L78" s="51"/>
      <c r="M78" s="14" t="s">
        <v>31</v>
      </c>
      <c r="N78" s="14" t="s">
        <v>49</v>
      </c>
      <c r="O78" s="14"/>
      <c r="P78" s="15" t="s">
        <v>33</v>
      </c>
      <c r="Q78" s="16">
        <v>5699</v>
      </c>
      <c r="R78" s="17">
        <v>46</v>
      </c>
      <c r="S78" s="18">
        <v>3539.0789999999997</v>
      </c>
      <c r="T78" s="19" t="s">
        <v>51</v>
      </c>
      <c r="U78" s="20" t="s">
        <v>81</v>
      </c>
      <c r="V78" s="21">
        <v>46</v>
      </c>
      <c r="W78" s="21">
        <v>1</v>
      </c>
      <c r="X78" s="22"/>
    </row>
    <row r="79" spans="1:24" s="1" customFormat="1" ht="26" customHeight="1" x14ac:dyDescent="0.3">
      <c r="A79" s="23" t="s">
        <v>23</v>
      </c>
      <c r="B79" s="23" t="s">
        <v>60</v>
      </c>
      <c r="C79" s="12" t="s">
        <v>153</v>
      </c>
      <c r="D79" s="49"/>
      <c r="E79" s="33" t="str">
        <f>HYPERLINK("https://www.google.ru/search?q=50251261852145517-93Z2&amp;newwindow=1&amp;tbm=isch","Еще фото")</f>
        <v>Еще фото</v>
      </c>
      <c r="F79" s="13"/>
      <c r="G79" s="23" t="s">
        <v>62</v>
      </c>
      <c r="H79" s="23" t="s">
        <v>27</v>
      </c>
      <c r="I79" s="23" t="s">
        <v>62</v>
      </c>
      <c r="J79" s="14" t="s">
        <v>28</v>
      </c>
      <c r="K79" s="15" t="s">
        <v>47</v>
      </c>
      <c r="L79" s="52"/>
      <c r="M79" s="14" t="s">
        <v>31</v>
      </c>
      <c r="N79" s="14" t="s">
        <v>49</v>
      </c>
      <c r="O79" s="14"/>
      <c r="P79" s="15" t="s">
        <v>33</v>
      </c>
      <c r="Q79" s="16">
        <v>5699</v>
      </c>
      <c r="R79" s="17">
        <v>46</v>
      </c>
      <c r="S79" s="18">
        <v>3539.0789999999997</v>
      </c>
      <c r="T79" s="19" t="s">
        <v>51</v>
      </c>
      <c r="U79" s="20" t="s">
        <v>82</v>
      </c>
      <c r="V79" s="21">
        <v>48</v>
      </c>
      <c r="W79" s="21">
        <v>4</v>
      </c>
      <c r="X79" s="22"/>
    </row>
    <row r="80" spans="1:24" s="1" customFormat="1" ht="35" customHeight="1" x14ac:dyDescent="0.3">
      <c r="A80" s="11" t="s">
        <v>23</v>
      </c>
      <c r="B80" s="11" t="s">
        <v>60</v>
      </c>
      <c r="C80" s="12" t="s">
        <v>155</v>
      </c>
      <c r="D80" s="47"/>
      <c r="E80" s="33" t="str">
        <f>HYPERLINK("https://www.google.ru/search?q=50251261852150146-58Z7&amp;newwindow=1&amp;tbm=isch","Еще фото")</f>
        <v>Еще фото</v>
      </c>
      <c r="F80" s="13"/>
      <c r="G80" s="11" t="s">
        <v>62</v>
      </c>
      <c r="H80" s="11" t="s">
        <v>27</v>
      </c>
      <c r="I80" s="14" t="s">
        <v>62</v>
      </c>
      <c r="J80" s="14" t="s">
        <v>28</v>
      </c>
      <c r="K80" s="15" t="s">
        <v>47</v>
      </c>
      <c r="L80" s="50" t="s">
        <v>84</v>
      </c>
      <c r="M80" s="14" t="s">
        <v>31</v>
      </c>
      <c r="N80" s="14" t="s">
        <v>32</v>
      </c>
      <c r="O80" s="14"/>
      <c r="P80" s="15" t="s">
        <v>85</v>
      </c>
      <c r="Q80" s="16">
        <v>5999</v>
      </c>
      <c r="R80" s="17">
        <v>46</v>
      </c>
      <c r="S80" s="18">
        <v>3725.3789999999999</v>
      </c>
      <c r="T80" s="19" t="s">
        <v>51</v>
      </c>
      <c r="U80" s="20" t="s">
        <v>40</v>
      </c>
      <c r="V80" s="21">
        <v>40</v>
      </c>
      <c r="W80" s="21">
        <v>1</v>
      </c>
      <c r="X80" s="22"/>
    </row>
    <row r="81" spans="1:24" s="1" customFormat="1" ht="35" customHeight="1" x14ac:dyDescent="0.3">
      <c r="A81" s="23" t="s">
        <v>23</v>
      </c>
      <c r="B81" s="23" t="s">
        <v>60</v>
      </c>
      <c r="C81" s="12" t="s">
        <v>155</v>
      </c>
      <c r="D81" s="48"/>
      <c r="E81" s="33" t="str">
        <f>HYPERLINK("https://www.google.ru/search?q=50251261852150146-58Z7&amp;newwindow=1&amp;tbm=isch","Еще фото")</f>
        <v>Еще фото</v>
      </c>
      <c r="F81" s="13"/>
      <c r="G81" s="23" t="s">
        <v>62</v>
      </c>
      <c r="H81" s="23" t="s">
        <v>27</v>
      </c>
      <c r="I81" s="23" t="s">
        <v>62</v>
      </c>
      <c r="J81" s="14" t="s">
        <v>28</v>
      </c>
      <c r="K81" s="15" t="s">
        <v>47</v>
      </c>
      <c r="L81" s="51"/>
      <c r="M81" s="14" t="s">
        <v>31</v>
      </c>
      <c r="N81" s="14" t="s">
        <v>32</v>
      </c>
      <c r="O81" s="14"/>
      <c r="P81" s="15" t="s">
        <v>85</v>
      </c>
      <c r="Q81" s="16">
        <v>5999</v>
      </c>
      <c r="R81" s="17">
        <v>46</v>
      </c>
      <c r="S81" s="18">
        <v>3725.3789999999999</v>
      </c>
      <c r="T81" s="19" t="s">
        <v>51</v>
      </c>
      <c r="U81" s="20" t="s">
        <v>44</v>
      </c>
      <c r="V81" s="21">
        <v>42</v>
      </c>
      <c r="W81" s="21">
        <v>1</v>
      </c>
      <c r="X81" s="22"/>
    </row>
    <row r="82" spans="1:24" s="1" customFormat="1" ht="37.049999999999997" customHeight="1" x14ac:dyDescent="0.3">
      <c r="A82" s="23" t="s">
        <v>23</v>
      </c>
      <c r="B82" s="23" t="s">
        <v>60</v>
      </c>
      <c r="C82" s="12" t="s">
        <v>155</v>
      </c>
      <c r="D82" s="49"/>
      <c r="E82" s="33" t="str">
        <f>HYPERLINK("https://www.google.ru/search?q=50251261852150146-58Z7&amp;newwindow=1&amp;tbm=isch","Еще фото")</f>
        <v>Еще фото</v>
      </c>
      <c r="F82" s="13"/>
      <c r="G82" s="23" t="s">
        <v>62</v>
      </c>
      <c r="H82" s="23" t="s">
        <v>27</v>
      </c>
      <c r="I82" s="23" t="s">
        <v>62</v>
      </c>
      <c r="J82" s="14" t="s">
        <v>28</v>
      </c>
      <c r="K82" s="15" t="s">
        <v>47</v>
      </c>
      <c r="L82" s="52"/>
      <c r="M82" s="14" t="s">
        <v>31</v>
      </c>
      <c r="N82" s="14" t="s">
        <v>32</v>
      </c>
      <c r="O82" s="14"/>
      <c r="P82" s="15" t="s">
        <v>85</v>
      </c>
      <c r="Q82" s="16">
        <v>5999</v>
      </c>
      <c r="R82" s="17">
        <v>46</v>
      </c>
      <c r="S82" s="18">
        <v>3725.3789999999999</v>
      </c>
      <c r="T82" s="19" t="s">
        <v>51</v>
      </c>
      <c r="U82" s="20" t="s">
        <v>80</v>
      </c>
      <c r="V82" s="21">
        <v>44</v>
      </c>
      <c r="W82" s="21">
        <v>3</v>
      </c>
      <c r="X82" s="22"/>
    </row>
    <row r="83" spans="1:24" s="1" customFormat="1" ht="52.05" customHeight="1" x14ac:dyDescent="0.3">
      <c r="A83" s="11" t="s">
        <v>23</v>
      </c>
      <c r="B83" s="11" t="s">
        <v>60</v>
      </c>
      <c r="C83" s="12" t="s">
        <v>156</v>
      </c>
      <c r="D83" s="53"/>
      <c r="E83" s="33" t="str">
        <f>HYPERLINK("https://www.google.ru/search?q=50351261852005804-57Z5&amp;newwindow=1&amp;tbm=isch","Еще фото")</f>
        <v>Еще фото</v>
      </c>
      <c r="F83" s="13"/>
      <c r="G83" s="11" t="s">
        <v>62</v>
      </c>
      <c r="H83" s="11" t="s">
        <v>27</v>
      </c>
      <c r="I83" s="14" t="s">
        <v>62</v>
      </c>
      <c r="J83" s="14" t="s">
        <v>28</v>
      </c>
      <c r="K83" s="15" t="s">
        <v>29</v>
      </c>
      <c r="L83" s="50" t="s">
        <v>157</v>
      </c>
      <c r="M83" s="14" t="s">
        <v>31</v>
      </c>
      <c r="N83" s="14" t="s">
        <v>32</v>
      </c>
      <c r="O83" s="14"/>
      <c r="P83" s="15" t="s">
        <v>33</v>
      </c>
      <c r="Q83" s="16">
        <v>5990</v>
      </c>
      <c r="R83" s="17">
        <v>46</v>
      </c>
      <c r="S83" s="18">
        <v>3719.7899999999995</v>
      </c>
      <c r="T83" s="19" t="s">
        <v>34</v>
      </c>
      <c r="U83" s="20" t="s">
        <v>123</v>
      </c>
      <c r="V83" s="24" t="s">
        <v>124</v>
      </c>
      <c r="W83" s="21">
        <v>1</v>
      </c>
      <c r="X83" s="22"/>
    </row>
    <row r="84" spans="1:24" s="1" customFormat="1" ht="61.05" customHeight="1" x14ac:dyDescent="0.3">
      <c r="A84" s="23" t="s">
        <v>23</v>
      </c>
      <c r="B84" s="23" t="s">
        <v>60</v>
      </c>
      <c r="C84" s="12" t="s">
        <v>156</v>
      </c>
      <c r="D84" s="54"/>
      <c r="E84" s="33" t="str">
        <f>HYPERLINK("https://www.google.ru/search?q=50351261852005804-57Z5&amp;newwindow=1&amp;tbm=isch","Еще фото")</f>
        <v>Еще фото</v>
      </c>
      <c r="F84" s="13"/>
      <c r="G84" s="23" t="s">
        <v>62</v>
      </c>
      <c r="H84" s="23" t="s">
        <v>27</v>
      </c>
      <c r="I84" s="23" t="s">
        <v>62</v>
      </c>
      <c r="J84" s="14" t="s">
        <v>28</v>
      </c>
      <c r="K84" s="15" t="s">
        <v>29</v>
      </c>
      <c r="L84" s="52"/>
      <c r="M84" s="14" t="s">
        <v>31</v>
      </c>
      <c r="N84" s="14" t="s">
        <v>32</v>
      </c>
      <c r="O84" s="14"/>
      <c r="P84" s="15" t="s">
        <v>33</v>
      </c>
      <c r="Q84" s="16">
        <v>5990</v>
      </c>
      <c r="R84" s="17">
        <v>46</v>
      </c>
      <c r="S84" s="18">
        <v>3719.7899999999995</v>
      </c>
      <c r="T84" s="19" t="s">
        <v>34</v>
      </c>
      <c r="U84" s="20" t="s">
        <v>36</v>
      </c>
      <c r="V84" s="21">
        <v>46</v>
      </c>
      <c r="W84" s="21">
        <v>1</v>
      </c>
      <c r="X84" s="22"/>
    </row>
    <row r="85" spans="1:24" s="1" customFormat="1" ht="52.05" customHeight="1" x14ac:dyDescent="0.3">
      <c r="A85" s="11" t="s">
        <v>23</v>
      </c>
      <c r="B85" s="11" t="s">
        <v>60</v>
      </c>
      <c r="C85" s="12" t="s">
        <v>158</v>
      </c>
      <c r="D85" s="53"/>
      <c r="E85" s="33" t="str">
        <f>HYPERLINK("https://www.google.ru/search?q=50351261852141248-53Z3&amp;newwindow=1&amp;tbm=isch","Еще фото")</f>
        <v>Еще фото</v>
      </c>
      <c r="F85" s="13"/>
      <c r="G85" s="11" t="s">
        <v>62</v>
      </c>
      <c r="H85" s="11" t="s">
        <v>27</v>
      </c>
      <c r="I85" s="14" t="s">
        <v>62</v>
      </c>
      <c r="J85" s="14" t="s">
        <v>28</v>
      </c>
      <c r="K85" s="15" t="s">
        <v>29</v>
      </c>
      <c r="L85" s="50" t="s">
        <v>159</v>
      </c>
      <c r="M85" s="14" t="s">
        <v>31</v>
      </c>
      <c r="N85" s="14" t="s">
        <v>32</v>
      </c>
      <c r="O85" s="14"/>
      <c r="P85" s="15" t="s">
        <v>85</v>
      </c>
      <c r="Q85" s="16">
        <v>6899</v>
      </c>
      <c r="R85" s="17">
        <v>46</v>
      </c>
      <c r="S85" s="18">
        <v>4284.2789999999995</v>
      </c>
      <c r="T85" s="19" t="s">
        <v>34</v>
      </c>
      <c r="U85" s="20" t="s">
        <v>36</v>
      </c>
      <c r="V85" s="21">
        <v>46</v>
      </c>
      <c r="W85" s="21">
        <v>2</v>
      </c>
      <c r="X85" s="22"/>
    </row>
    <row r="86" spans="1:24" s="1" customFormat="1" ht="61.05" customHeight="1" x14ac:dyDescent="0.3">
      <c r="A86" s="23" t="s">
        <v>23</v>
      </c>
      <c r="B86" s="23" t="s">
        <v>60</v>
      </c>
      <c r="C86" s="12" t="s">
        <v>158</v>
      </c>
      <c r="D86" s="54"/>
      <c r="E86" s="33" t="str">
        <f>HYPERLINK("https://www.google.ru/search?q=50351261852141248-53Z3&amp;newwindow=1&amp;tbm=isch","Еще фото")</f>
        <v>Еще фото</v>
      </c>
      <c r="F86" s="13"/>
      <c r="G86" s="23" t="s">
        <v>62</v>
      </c>
      <c r="H86" s="23" t="s">
        <v>27</v>
      </c>
      <c r="I86" s="23" t="s">
        <v>62</v>
      </c>
      <c r="J86" s="14" t="s">
        <v>28</v>
      </c>
      <c r="K86" s="15" t="s">
        <v>29</v>
      </c>
      <c r="L86" s="52"/>
      <c r="M86" s="14" t="s">
        <v>31</v>
      </c>
      <c r="N86" s="14" t="s">
        <v>32</v>
      </c>
      <c r="O86" s="14"/>
      <c r="P86" s="15" t="s">
        <v>85</v>
      </c>
      <c r="Q86" s="16">
        <v>6899</v>
      </c>
      <c r="R86" s="17">
        <v>46</v>
      </c>
      <c r="S86" s="18">
        <v>4284.2789999999995</v>
      </c>
      <c r="T86" s="19" t="s">
        <v>34</v>
      </c>
      <c r="U86" s="20" t="s">
        <v>40</v>
      </c>
      <c r="V86" s="21">
        <v>48</v>
      </c>
      <c r="W86" s="21">
        <v>1</v>
      </c>
      <c r="X86" s="22"/>
    </row>
    <row r="87" spans="1:24" s="1" customFormat="1" ht="52.05" customHeight="1" x14ac:dyDescent="0.3">
      <c r="A87" s="11" t="s">
        <v>23</v>
      </c>
      <c r="B87" s="11" t="s">
        <v>60</v>
      </c>
      <c r="C87" s="12" t="s">
        <v>160</v>
      </c>
      <c r="D87" s="53"/>
      <c r="E87" s="33" t="str">
        <f>HYPERLINK("https://www.google.ru/search?q=50351261852141248-56Z7&amp;newwindow=1&amp;tbm=isch","Еще фото")</f>
        <v>Еще фото</v>
      </c>
      <c r="F87" s="13"/>
      <c r="G87" s="11" t="s">
        <v>62</v>
      </c>
      <c r="H87" s="11" t="s">
        <v>27</v>
      </c>
      <c r="I87" s="14" t="s">
        <v>62</v>
      </c>
      <c r="J87" s="14" t="s">
        <v>28</v>
      </c>
      <c r="K87" s="15" t="s">
        <v>29</v>
      </c>
      <c r="L87" s="50" t="s">
        <v>159</v>
      </c>
      <c r="M87" s="14" t="s">
        <v>31</v>
      </c>
      <c r="N87" s="14" t="s">
        <v>32</v>
      </c>
      <c r="O87" s="14"/>
      <c r="P87" s="15" t="s">
        <v>122</v>
      </c>
      <c r="Q87" s="16">
        <v>6899</v>
      </c>
      <c r="R87" s="17">
        <v>46</v>
      </c>
      <c r="S87" s="18">
        <v>4284.2789999999995</v>
      </c>
      <c r="T87" s="19" t="s">
        <v>34</v>
      </c>
      <c r="U87" s="20" t="s">
        <v>36</v>
      </c>
      <c r="V87" s="21">
        <v>46</v>
      </c>
      <c r="W87" s="21">
        <v>2</v>
      </c>
      <c r="X87" s="22"/>
    </row>
    <row r="88" spans="1:24" s="1" customFormat="1" ht="61.05" customHeight="1" x14ac:dyDescent="0.3">
      <c r="A88" s="23" t="s">
        <v>23</v>
      </c>
      <c r="B88" s="23" t="s">
        <v>60</v>
      </c>
      <c r="C88" s="12" t="s">
        <v>160</v>
      </c>
      <c r="D88" s="54"/>
      <c r="E88" s="33" t="str">
        <f>HYPERLINK("https://www.google.ru/search?q=50351261852141248-56Z7&amp;newwindow=1&amp;tbm=isch","Еще фото")</f>
        <v>Еще фото</v>
      </c>
      <c r="F88" s="13"/>
      <c r="G88" s="23" t="s">
        <v>62</v>
      </c>
      <c r="H88" s="23" t="s">
        <v>27</v>
      </c>
      <c r="I88" s="23" t="s">
        <v>62</v>
      </c>
      <c r="J88" s="14" t="s">
        <v>28</v>
      </c>
      <c r="K88" s="15" t="s">
        <v>29</v>
      </c>
      <c r="L88" s="52"/>
      <c r="M88" s="14" t="s">
        <v>31</v>
      </c>
      <c r="N88" s="14" t="s">
        <v>32</v>
      </c>
      <c r="O88" s="14"/>
      <c r="P88" s="15" t="s">
        <v>122</v>
      </c>
      <c r="Q88" s="16">
        <v>6899</v>
      </c>
      <c r="R88" s="17">
        <v>46</v>
      </c>
      <c r="S88" s="18">
        <v>4284.2789999999995</v>
      </c>
      <c r="T88" s="19" t="s">
        <v>34</v>
      </c>
      <c r="U88" s="20" t="s">
        <v>43</v>
      </c>
      <c r="V88" s="24" t="s">
        <v>42</v>
      </c>
      <c r="W88" s="21">
        <v>1</v>
      </c>
      <c r="X88" s="22"/>
    </row>
    <row r="89" spans="1:24" s="1" customFormat="1" ht="13.05" customHeight="1" x14ac:dyDescent="0.3">
      <c r="A89" s="11" t="s">
        <v>23</v>
      </c>
      <c r="B89" s="11" t="s">
        <v>60</v>
      </c>
      <c r="C89" s="12" t="s">
        <v>161</v>
      </c>
      <c r="D89" s="47"/>
      <c r="E89" s="33" t="str">
        <f t="shared" ref="E89:E96" si="4">HYPERLINK("https://www.google.ru/search?q=50351261852157911-53Z4&amp;newwindow=1&amp;tbm=isch","Еще фото")</f>
        <v>Еще фото</v>
      </c>
      <c r="F89" s="13" t="s">
        <v>126</v>
      </c>
      <c r="G89" s="11" t="s">
        <v>62</v>
      </c>
      <c r="H89" s="11" t="s">
        <v>27</v>
      </c>
      <c r="I89" s="14" t="s">
        <v>62</v>
      </c>
      <c r="J89" s="14" t="s">
        <v>28</v>
      </c>
      <c r="K89" s="15" t="s">
        <v>29</v>
      </c>
      <c r="L89" s="50" t="s">
        <v>162</v>
      </c>
      <c r="M89" s="14" t="s">
        <v>31</v>
      </c>
      <c r="N89" s="14" t="s">
        <v>32</v>
      </c>
      <c r="O89" s="14"/>
      <c r="P89" s="15" t="s">
        <v>85</v>
      </c>
      <c r="Q89" s="16">
        <v>6999</v>
      </c>
      <c r="R89" s="17">
        <v>46</v>
      </c>
      <c r="S89" s="18">
        <v>4346.3789999999999</v>
      </c>
      <c r="T89" s="19" t="s">
        <v>34</v>
      </c>
      <c r="U89" s="28" t="s">
        <v>163</v>
      </c>
      <c r="V89" s="21">
        <v>44</v>
      </c>
      <c r="W89" s="21">
        <v>2</v>
      </c>
      <c r="X89" s="22"/>
    </row>
    <row r="90" spans="1:24" s="1" customFormat="1" ht="13.05" customHeight="1" x14ac:dyDescent="0.3">
      <c r="A90" s="23" t="s">
        <v>23</v>
      </c>
      <c r="B90" s="23" t="s">
        <v>60</v>
      </c>
      <c r="C90" s="12" t="s">
        <v>161</v>
      </c>
      <c r="D90" s="48"/>
      <c r="E90" s="33" t="str">
        <f t="shared" si="4"/>
        <v>Еще фото</v>
      </c>
      <c r="F90" s="13" t="s">
        <v>126</v>
      </c>
      <c r="G90" s="23" t="s">
        <v>62</v>
      </c>
      <c r="H90" s="23" t="s">
        <v>27</v>
      </c>
      <c r="I90" s="23" t="s">
        <v>62</v>
      </c>
      <c r="J90" s="14" t="s">
        <v>28</v>
      </c>
      <c r="K90" s="15" t="s">
        <v>29</v>
      </c>
      <c r="L90" s="51"/>
      <c r="M90" s="14" t="s">
        <v>31</v>
      </c>
      <c r="N90" s="14" t="s">
        <v>32</v>
      </c>
      <c r="O90" s="14"/>
      <c r="P90" s="15" t="s">
        <v>85</v>
      </c>
      <c r="Q90" s="16">
        <v>6999</v>
      </c>
      <c r="R90" s="17">
        <v>46</v>
      </c>
      <c r="S90" s="18">
        <v>4346.3789999999999</v>
      </c>
      <c r="T90" s="19" t="s">
        <v>34</v>
      </c>
      <c r="U90" s="20" t="s">
        <v>129</v>
      </c>
      <c r="V90" s="21">
        <v>44</v>
      </c>
      <c r="W90" s="21">
        <v>1</v>
      </c>
      <c r="X90" s="22"/>
    </row>
    <row r="91" spans="1:24" s="1" customFormat="1" ht="13.05" customHeight="1" x14ac:dyDescent="0.3">
      <c r="A91" s="23" t="s">
        <v>23</v>
      </c>
      <c r="B91" s="23" t="s">
        <v>60</v>
      </c>
      <c r="C91" s="12" t="s">
        <v>161</v>
      </c>
      <c r="D91" s="48"/>
      <c r="E91" s="33" t="str">
        <f t="shared" si="4"/>
        <v>Еще фото</v>
      </c>
      <c r="F91" s="13" t="s">
        <v>126</v>
      </c>
      <c r="G91" s="23" t="s">
        <v>62</v>
      </c>
      <c r="H91" s="23" t="s">
        <v>27</v>
      </c>
      <c r="I91" s="23" t="s">
        <v>62</v>
      </c>
      <c r="J91" s="14" t="s">
        <v>28</v>
      </c>
      <c r="K91" s="15" t="s">
        <v>29</v>
      </c>
      <c r="L91" s="51"/>
      <c r="M91" s="14" t="s">
        <v>31</v>
      </c>
      <c r="N91" s="14" t="s">
        <v>32</v>
      </c>
      <c r="O91" s="14"/>
      <c r="P91" s="15" t="s">
        <v>85</v>
      </c>
      <c r="Q91" s="16">
        <v>6999</v>
      </c>
      <c r="R91" s="17">
        <v>46</v>
      </c>
      <c r="S91" s="18">
        <v>4346.3789999999999</v>
      </c>
      <c r="T91" s="19" t="s">
        <v>34</v>
      </c>
      <c r="U91" s="20" t="s">
        <v>164</v>
      </c>
      <c r="V91" s="24" t="s">
        <v>124</v>
      </c>
      <c r="W91" s="21">
        <v>3</v>
      </c>
      <c r="X91" s="22"/>
    </row>
    <row r="92" spans="1:24" s="1" customFormat="1" ht="13.05" customHeight="1" x14ac:dyDescent="0.3">
      <c r="A92" s="23" t="s">
        <v>23</v>
      </c>
      <c r="B92" s="23" t="s">
        <v>60</v>
      </c>
      <c r="C92" s="12" t="s">
        <v>161</v>
      </c>
      <c r="D92" s="48"/>
      <c r="E92" s="33" t="str">
        <f t="shared" si="4"/>
        <v>Еще фото</v>
      </c>
      <c r="F92" s="13" t="s">
        <v>126</v>
      </c>
      <c r="G92" s="23" t="s">
        <v>62</v>
      </c>
      <c r="H92" s="23" t="s">
        <v>27</v>
      </c>
      <c r="I92" s="23" t="s">
        <v>62</v>
      </c>
      <c r="J92" s="14" t="s">
        <v>28</v>
      </c>
      <c r="K92" s="15" t="s">
        <v>29</v>
      </c>
      <c r="L92" s="51"/>
      <c r="M92" s="14" t="s">
        <v>31</v>
      </c>
      <c r="N92" s="14" t="s">
        <v>32</v>
      </c>
      <c r="O92" s="14"/>
      <c r="P92" s="15" t="s">
        <v>85</v>
      </c>
      <c r="Q92" s="16">
        <v>6999</v>
      </c>
      <c r="R92" s="17">
        <v>46</v>
      </c>
      <c r="S92" s="18">
        <v>4346.3789999999999</v>
      </c>
      <c r="T92" s="19" t="s">
        <v>34</v>
      </c>
      <c r="U92" s="20" t="s">
        <v>123</v>
      </c>
      <c r="V92" s="24" t="s">
        <v>124</v>
      </c>
      <c r="W92" s="21">
        <v>4</v>
      </c>
      <c r="X92" s="22"/>
    </row>
    <row r="93" spans="1:24" s="1" customFormat="1" ht="13.05" customHeight="1" x14ac:dyDescent="0.3">
      <c r="A93" s="23" t="s">
        <v>23</v>
      </c>
      <c r="B93" s="23" t="s">
        <v>60</v>
      </c>
      <c r="C93" s="12" t="s">
        <v>161</v>
      </c>
      <c r="D93" s="48"/>
      <c r="E93" s="33" t="str">
        <f t="shared" si="4"/>
        <v>Еще фото</v>
      </c>
      <c r="F93" s="13" t="s">
        <v>126</v>
      </c>
      <c r="G93" s="23" t="s">
        <v>62</v>
      </c>
      <c r="H93" s="23" t="s">
        <v>27</v>
      </c>
      <c r="I93" s="23" t="s">
        <v>62</v>
      </c>
      <c r="J93" s="14" t="s">
        <v>28</v>
      </c>
      <c r="K93" s="15" t="s">
        <v>29</v>
      </c>
      <c r="L93" s="51"/>
      <c r="M93" s="14" t="s">
        <v>31</v>
      </c>
      <c r="N93" s="14" t="s">
        <v>32</v>
      </c>
      <c r="O93" s="14"/>
      <c r="P93" s="15" t="s">
        <v>85</v>
      </c>
      <c r="Q93" s="16">
        <v>6999</v>
      </c>
      <c r="R93" s="17">
        <v>46</v>
      </c>
      <c r="S93" s="18">
        <v>4346.3789999999999</v>
      </c>
      <c r="T93" s="19" t="s">
        <v>34</v>
      </c>
      <c r="U93" s="20" t="s">
        <v>35</v>
      </c>
      <c r="V93" s="21">
        <v>46</v>
      </c>
      <c r="W93" s="21">
        <v>4</v>
      </c>
      <c r="X93" s="22"/>
    </row>
    <row r="94" spans="1:24" s="1" customFormat="1" ht="13.05" customHeight="1" x14ac:dyDescent="0.3">
      <c r="A94" s="23" t="s">
        <v>23</v>
      </c>
      <c r="B94" s="23" t="s">
        <v>60</v>
      </c>
      <c r="C94" s="12" t="s">
        <v>161</v>
      </c>
      <c r="D94" s="48"/>
      <c r="E94" s="33" t="str">
        <f t="shared" si="4"/>
        <v>Еще фото</v>
      </c>
      <c r="F94" s="13" t="s">
        <v>126</v>
      </c>
      <c r="G94" s="23" t="s">
        <v>62</v>
      </c>
      <c r="H94" s="23" t="s">
        <v>27</v>
      </c>
      <c r="I94" s="23" t="s">
        <v>62</v>
      </c>
      <c r="J94" s="14" t="s">
        <v>28</v>
      </c>
      <c r="K94" s="15" t="s">
        <v>29</v>
      </c>
      <c r="L94" s="51"/>
      <c r="M94" s="14" t="s">
        <v>31</v>
      </c>
      <c r="N94" s="14" t="s">
        <v>32</v>
      </c>
      <c r="O94" s="14"/>
      <c r="P94" s="15" t="s">
        <v>85</v>
      </c>
      <c r="Q94" s="16">
        <v>6999</v>
      </c>
      <c r="R94" s="17">
        <v>46</v>
      </c>
      <c r="S94" s="18">
        <v>4346.3789999999999</v>
      </c>
      <c r="T94" s="19" t="s">
        <v>34</v>
      </c>
      <c r="U94" s="20" t="s">
        <v>36</v>
      </c>
      <c r="V94" s="21">
        <v>46</v>
      </c>
      <c r="W94" s="21">
        <v>4</v>
      </c>
      <c r="X94" s="22"/>
    </row>
    <row r="95" spans="1:24" s="1" customFormat="1" ht="13.05" customHeight="1" x14ac:dyDescent="0.3">
      <c r="A95" s="23" t="s">
        <v>23</v>
      </c>
      <c r="B95" s="23" t="s">
        <v>60</v>
      </c>
      <c r="C95" s="12" t="s">
        <v>161</v>
      </c>
      <c r="D95" s="48"/>
      <c r="E95" s="33" t="str">
        <f t="shared" si="4"/>
        <v>Еще фото</v>
      </c>
      <c r="F95" s="13" t="s">
        <v>126</v>
      </c>
      <c r="G95" s="23" t="s">
        <v>62</v>
      </c>
      <c r="H95" s="23" t="s">
        <v>27</v>
      </c>
      <c r="I95" s="23" t="s">
        <v>62</v>
      </c>
      <c r="J95" s="14" t="s">
        <v>28</v>
      </c>
      <c r="K95" s="15" t="s">
        <v>29</v>
      </c>
      <c r="L95" s="51"/>
      <c r="M95" s="14" t="s">
        <v>31</v>
      </c>
      <c r="N95" s="14" t="s">
        <v>32</v>
      </c>
      <c r="O95" s="14"/>
      <c r="P95" s="15" t="s">
        <v>85</v>
      </c>
      <c r="Q95" s="16">
        <v>6999</v>
      </c>
      <c r="R95" s="17">
        <v>46</v>
      </c>
      <c r="S95" s="18">
        <v>4346.3789999999999</v>
      </c>
      <c r="T95" s="19" t="s">
        <v>34</v>
      </c>
      <c r="U95" s="20" t="s">
        <v>165</v>
      </c>
      <c r="V95" s="24" t="s">
        <v>38</v>
      </c>
      <c r="W95" s="21">
        <v>3</v>
      </c>
      <c r="X95" s="22"/>
    </row>
    <row r="96" spans="1:24" s="1" customFormat="1" ht="18" customHeight="1" x14ac:dyDescent="0.3">
      <c r="A96" s="23" t="s">
        <v>23</v>
      </c>
      <c r="B96" s="23" t="s">
        <v>60</v>
      </c>
      <c r="C96" s="12" t="s">
        <v>161</v>
      </c>
      <c r="D96" s="49"/>
      <c r="E96" s="33" t="str">
        <f t="shared" si="4"/>
        <v>Еще фото</v>
      </c>
      <c r="F96" s="13" t="s">
        <v>126</v>
      </c>
      <c r="G96" s="23" t="s">
        <v>62</v>
      </c>
      <c r="H96" s="23" t="s">
        <v>27</v>
      </c>
      <c r="I96" s="23" t="s">
        <v>62</v>
      </c>
      <c r="J96" s="14" t="s">
        <v>28</v>
      </c>
      <c r="K96" s="15" t="s">
        <v>29</v>
      </c>
      <c r="L96" s="52"/>
      <c r="M96" s="14" t="s">
        <v>31</v>
      </c>
      <c r="N96" s="14" t="s">
        <v>32</v>
      </c>
      <c r="O96" s="14"/>
      <c r="P96" s="15" t="s">
        <v>85</v>
      </c>
      <c r="Q96" s="16">
        <v>6999</v>
      </c>
      <c r="R96" s="17">
        <v>46</v>
      </c>
      <c r="S96" s="18">
        <v>4346.3789999999999</v>
      </c>
      <c r="T96" s="19" t="s">
        <v>34</v>
      </c>
      <c r="U96" s="20" t="s">
        <v>37</v>
      </c>
      <c r="V96" s="24" t="s">
        <v>38</v>
      </c>
      <c r="W96" s="21">
        <v>4</v>
      </c>
      <c r="X96" s="22"/>
    </row>
    <row r="97" spans="1:24" s="1" customFormat="1" ht="26" customHeight="1" x14ac:dyDescent="0.3">
      <c r="A97" s="11" t="s">
        <v>23</v>
      </c>
      <c r="B97" s="11" t="s">
        <v>60</v>
      </c>
      <c r="C97" s="12" t="s">
        <v>166</v>
      </c>
      <c r="D97" s="47"/>
      <c r="E97" s="33" t="str">
        <f>HYPERLINK("https://www.google.ru/search?q=50351261852168215-52Z6&amp;newwindow=1&amp;tbm=isch","Еще фото")</f>
        <v>Еще фото</v>
      </c>
      <c r="F97" s="13"/>
      <c r="G97" s="11" t="s">
        <v>62</v>
      </c>
      <c r="H97" s="11" t="s">
        <v>27</v>
      </c>
      <c r="I97" s="14" t="s">
        <v>62</v>
      </c>
      <c r="J97" s="14" t="s">
        <v>28</v>
      </c>
      <c r="K97" s="15" t="s">
        <v>29</v>
      </c>
      <c r="L97" s="50" t="s">
        <v>167</v>
      </c>
      <c r="M97" s="14" t="s">
        <v>31</v>
      </c>
      <c r="N97" s="14" t="s">
        <v>32</v>
      </c>
      <c r="O97" s="14"/>
      <c r="P97" s="15" t="s">
        <v>85</v>
      </c>
      <c r="Q97" s="16">
        <v>7490</v>
      </c>
      <c r="R97" s="17">
        <v>46</v>
      </c>
      <c r="S97" s="18">
        <v>4651.29</v>
      </c>
      <c r="T97" s="19" t="s">
        <v>34</v>
      </c>
      <c r="U97" s="20" t="s">
        <v>129</v>
      </c>
      <c r="V97" s="21">
        <v>44</v>
      </c>
      <c r="W97" s="21">
        <v>2</v>
      </c>
      <c r="X97" s="22"/>
    </row>
    <row r="98" spans="1:24" s="1" customFormat="1" ht="26" customHeight="1" x14ac:dyDescent="0.3">
      <c r="A98" s="23" t="s">
        <v>23</v>
      </c>
      <c r="B98" s="23" t="s">
        <v>60</v>
      </c>
      <c r="C98" s="12" t="s">
        <v>166</v>
      </c>
      <c r="D98" s="48"/>
      <c r="E98" s="33" t="str">
        <f>HYPERLINK("https://www.google.ru/search?q=50351261852168215-52Z6&amp;newwindow=1&amp;tbm=isch","Еще фото")</f>
        <v>Еще фото</v>
      </c>
      <c r="F98" s="13"/>
      <c r="G98" s="23" t="s">
        <v>62</v>
      </c>
      <c r="H98" s="23" t="s">
        <v>27</v>
      </c>
      <c r="I98" s="23" t="s">
        <v>62</v>
      </c>
      <c r="J98" s="14" t="s">
        <v>28</v>
      </c>
      <c r="K98" s="15" t="s">
        <v>29</v>
      </c>
      <c r="L98" s="51"/>
      <c r="M98" s="14" t="s">
        <v>31</v>
      </c>
      <c r="N98" s="14" t="s">
        <v>32</v>
      </c>
      <c r="O98" s="14"/>
      <c r="P98" s="15" t="s">
        <v>85</v>
      </c>
      <c r="Q98" s="16">
        <v>7490</v>
      </c>
      <c r="R98" s="17">
        <v>46</v>
      </c>
      <c r="S98" s="18">
        <v>4651.29</v>
      </c>
      <c r="T98" s="19" t="s">
        <v>34</v>
      </c>
      <c r="U98" s="20" t="s">
        <v>36</v>
      </c>
      <c r="V98" s="21">
        <v>46</v>
      </c>
      <c r="W98" s="21">
        <v>6</v>
      </c>
      <c r="X98" s="22"/>
    </row>
    <row r="99" spans="1:24" s="1" customFormat="1" ht="26" customHeight="1" x14ac:dyDescent="0.3">
      <c r="A99" s="23" t="s">
        <v>23</v>
      </c>
      <c r="B99" s="23" t="s">
        <v>60</v>
      </c>
      <c r="C99" s="12" t="s">
        <v>166</v>
      </c>
      <c r="D99" s="48"/>
      <c r="E99" s="33" t="str">
        <f>HYPERLINK("https://www.google.ru/search?q=50351261852168215-52Z6&amp;newwindow=1&amp;tbm=isch","Еще фото")</f>
        <v>Еще фото</v>
      </c>
      <c r="F99" s="13"/>
      <c r="G99" s="23" t="s">
        <v>62</v>
      </c>
      <c r="H99" s="23" t="s">
        <v>27</v>
      </c>
      <c r="I99" s="23" t="s">
        <v>62</v>
      </c>
      <c r="J99" s="14" t="s">
        <v>28</v>
      </c>
      <c r="K99" s="15" t="s">
        <v>29</v>
      </c>
      <c r="L99" s="51"/>
      <c r="M99" s="14" t="s">
        <v>31</v>
      </c>
      <c r="N99" s="14" t="s">
        <v>32</v>
      </c>
      <c r="O99" s="14"/>
      <c r="P99" s="15" t="s">
        <v>85</v>
      </c>
      <c r="Q99" s="16">
        <v>7490</v>
      </c>
      <c r="R99" s="17">
        <v>46</v>
      </c>
      <c r="S99" s="18">
        <v>4651.29</v>
      </c>
      <c r="T99" s="19" t="s">
        <v>34</v>
      </c>
      <c r="U99" s="20" t="s">
        <v>37</v>
      </c>
      <c r="V99" s="24" t="s">
        <v>38</v>
      </c>
      <c r="W99" s="21">
        <v>2</v>
      </c>
      <c r="X99" s="22"/>
    </row>
    <row r="100" spans="1:24" s="1" customFormat="1" ht="26" customHeight="1" x14ac:dyDescent="0.3">
      <c r="A100" s="23" t="s">
        <v>23</v>
      </c>
      <c r="B100" s="23" t="s">
        <v>60</v>
      </c>
      <c r="C100" s="12" t="s">
        <v>166</v>
      </c>
      <c r="D100" s="49"/>
      <c r="E100" s="33" t="str">
        <f>HYPERLINK("https://www.google.ru/search?q=50351261852168215-52Z6&amp;newwindow=1&amp;tbm=isch","Еще фото")</f>
        <v>Еще фото</v>
      </c>
      <c r="F100" s="13"/>
      <c r="G100" s="23" t="s">
        <v>62</v>
      </c>
      <c r="H100" s="23" t="s">
        <v>27</v>
      </c>
      <c r="I100" s="23" t="s">
        <v>62</v>
      </c>
      <c r="J100" s="14" t="s">
        <v>28</v>
      </c>
      <c r="K100" s="15" t="s">
        <v>29</v>
      </c>
      <c r="L100" s="52"/>
      <c r="M100" s="14" t="s">
        <v>31</v>
      </c>
      <c r="N100" s="14" t="s">
        <v>32</v>
      </c>
      <c r="O100" s="14"/>
      <c r="P100" s="15" t="s">
        <v>85</v>
      </c>
      <c r="Q100" s="16">
        <v>7490</v>
      </c>
      <c r="R100" s="17">
        <v>46</v>
      </c>
      <c r="S100" s="18">
        <v>4651.29</v>
      </c>
      <c r="T100" s="19" t="s">
        <v>34</v>
      </c>
      <c r="U100" s="20" t="s">
        <v>40</v>
      </c>
      <c r="V100" s="21">
        <v>48</v>
      </c>
      <c r="W100" s="21">
        <v>1</v>
      </c>
      <c r="X100" s="22"/>
    </row>
    <row r="101" spans="1:24" s="1" customFormat="1" ht="21" customHeight="1" x14ac:dyDescent="0.3">
      <c r="A101" s="11" t="s">
        <v>23</v>
      </c>
      <c r="B101" s="11" t="s">
        <v>168</v>
      </c>
      <c r="C101" s="25" t="s">
        <v>169</v>
      </c>
      <c r="D101" s="47"/>
      <c r="E101" s="33" t="str">
        <f>HYPERLINK("https://www.google.ru/search?q=50251161512169018-8404&amp;newwindow=1&amp;tbm=isch","Еще фото")</f>
        <v>Еще фото</v>
      </c>
      <c r="F101" s="13"/>
      <c r="G101" s="11" t="s">
        <v>170</v>
      </c>
      <c r="H101" s="11" t="s">
        <v>27</v>
      </c>
      <c r="I101" s="14" t="s">
        <v>171</v>
      </c>
      <c r="J101" s="14" t="s">
        <v>28</v>
      </c>
      <c r="K101" s="15" t="s">
        <v>47</v>
      </c>
      <c r="L101" s="50" t="s">
        <v>172</v>
      </c>
      <c r="M101" s="14" t="s">
        <v>31</v>
      </c>
      <c r="N101" s="14" t="s">
        <v>173</v>
      </c>
      <c r="O101" s="14"/>
      <c r="P101" s="15" t="s">
        <v>174</v>
      </c>
      <c r="Q101" s="16">
        <v>16990</v>
      </c>
      <c r="R101" s="17">
        <v>59.52</v>
      </c>
      <c r="S101" s="18">
        <v>7909.4354999999996</v>
      </c>
      <c r="T101" s="19" t="s">
        <v>34</v>
      </c>
      <c r="U101" s="20" t="s">
        <v>175</v>
      </c>
      <c r="V101" s="24" t="s">
        <v>176</v>
      </c>
      <c r="W101" s="21">
        <v>2</v>
      </c>
      <c r="X101" s="22"/>
    </row>
    <row r="102" spans="1:24" s="1" customFormat="1" ht="21" customHeight="1" x14ac:dyDescent="0.3">
      <c r="A102" s="23" t="s">
        <v>23</v>
      </c>
      <c r="B102" s="23" t="s">
        <v>168</v>
      </c>
      <c r="C102" s="26" t="s">
        <v>169</v>
      </c>
      <c r="D102" s="48"/>
      <c r="E102" s="33" t="str">
        <f>HYPERLINK("https://www.google.ru/search?q=50251161512169018-8404&amp;newwindow=1&amp;tbm=isch","Еще фото")</f>
        <v>Еще фото</v>
      </c>
      <c r="F102" s="13"/>
      <c r="G102" s="23" t="s">
        <v>170</v>
      </c>
      <c r="H102" s="23" t="s">
        <v>27</v>
      </c>
      <c r="I102" s="23" t="s">
        <v>171</v>
      </c>
      <c r="J102" s="14" t="s">
        <v>28</v>
      </c>
      <c r="K102" s="15" t="s">
        <v>47</v>
      </c>
      <c r="L102" s="51"/>
      <c r="M102" s="14" t="s">
        <v>31</v>
      </c>
      <c r="N102" s="14" t="s">
        <v>173</v>
      </c>
      <c r="O102" s="14"/>
      <c r="P102" s="15" t="s">
        <v>174</v>
      </c>
      <c r="Q102" s="16">
        <v>16990</v>
      </c>
      <c r="R102" s="17">
        <v>59.52</v>
      </c>
      <c r="S102" s="18">
        <v>7909.4354999999996</v>
      </c>
      <c r="T102" s="19" t="s">
        <v>34</v>
      </c>
      <c r="U102" s="20" t="s">
        <v>177</v>
      </c>
      <c r="V102" s="24" t="s">
        <v>178</v>
      </c>
      <c r="W102" s="21">
        <v>4</v>
      </c>
      <c r="X102" s="22"/>
    </row>
    <row r="103" spans="1:24" s="1" customFormat="1" ht="21" customHeight="1" x14ac:dyDescent="0.3">
      <c r="A103" s="23" t="s">
        <v>23</v>
      </c>
      <c r="B103" s="23" t="s">
        <v>168</v>
      </c>
      <c r="C103" s="26" t="s">
        <v>169</v>
      </c>
      <c r="D103" s="48"/>
      <c r="E103" s="33" t="str">
        <f>HYPERLINK("https://www.google.ru/search?q=50251161512169018-8404&amp;newwindow=1&amp;tbm=isch","Еще фото")</f>
        <v>Еще фото</v>
      </c>
      <c r="F103" s="13"/>
      <c r="G103" s="23" t="s">
        <v>170</v>
      </c>
      <c r="H103" s="23" t="s">
        <v>27</v>
      </c>
      <c r="I103" s="23" t="s">
        <v>171</v>
      </c>
      <c r="J103" s="14" t="s">
        <v>28</v>
      </c>
      <c r="K103" s="15" t="s">
        <v>47</v>
      </c>
      <c r="L103" s="51"/>
      <c r="M103" s="14" t="s">
        <v>31</v>
      </c>
      <c r="N103" s="14" t="s">
        <v>173</v>
      </c>
      <c r="O103" s="14"/>
      <c r="P103" s="15" t="s">
        <v>174</v>
      </c>
      <c r="Q103" s="16">
        <v>16990</v>
      </c>
      <c r="R103" s="17">
        <v>59.52</v>
      </c>
      <c r="S103" s="18">
        <v>7909.4354999999996</v>
      </c>
      <c r="T103" s="19" t="s">
        <v>34</v>
      </c>
      <c r="U103" s="20" t="s">
        <v>179</v>
      </c>
      <c r="V103" s="24" t="s">
        <v>124</v>
      </c>
      <c r="W103" s="21">
        <v>4</v>
      </c>
      <c r="X103" s="22"/>
    </row>
    <row r="104" spans="1:24" s="1" customFormat="1" ht="21" customHeight="1" x14ac:dyDescent="0.3">
      <c r="A104" s="23" t="s">
        <v>23</v>
      </c>
      <c r="B104" s="23" t="s">
        <v>168</v>
      </c>
      <c r="C104" s="26" t="s">
        <v>169</v>
      </c>
      <c r="D104" s="48"/>
      <c r="E104" s="33" t="str">
        <f>HYPERLINK("https://www.google.ru/search?q=50251161512169018-8404&amp;newwindow=1&amp;tbm=isch","Еще фото")</f>
        <v>Еще фото</v>
      </c>
      <c r="F104" s="13"/>
      <c r="G104" s="23" t="s">
        <v>170</v>
      </c>
      <c r="H104" s="23" t="s">
        <v>27</v>
      </c>
      <c r="I104" s="23" t="s">
        <v>171</v>
      </c>
      <c r="J104" s="14" t="s">
        <v>28</v>
      </c>
      <c r="K104" s="15" t="s">
        <v>47</v>
      </c>
      <c r="L104" s="51"/>
      <c r="M104" s="14" t="s">
        <v>31</v>
      </c>
      <c r="N104" s="14" t="s">
        <v>173</v>
      </c>
      <c r="O104" s="14"/>
      <c r="P104" s="15" t="s">
        <v>174</v>
      </c>
      <c r="Q104" s="16">
        <v>16990</v>
      </c>
      <c r="R104" s="17">
        <v>59.52</v>
      </c>
      <c r="S104" s="18">
        <v>7909.4354999999996</v>
      </c>
      <c r="T104" s="19" t="s">
        <v>34</v>
      </c>
      <c r="U104" s="20" t="s">
        <v>180</v>
      </c>
      <c r="V104" s="24" t="s">
        <v>38</v>
      </c>
      <c r="W104" s="21">
        <v>4</v>
      </c>
      <c r="X104" s="22"/>
    </row>
    <row r="105" spans="1:24" s="1" customFormat="1" ht="32" customHeight="1" x14ac:dyDescent="0.3">
      <c r="A105" s="23" t="s">
        <v>23</v>
      </c>
      <c r="B105" s="23" t="s">
        <v>168</v>
      </c>
      <c r="C105" s="26" t="s">
        <v>169</v>
      </c>
      <c r="D105" s="49"/>
      <c r="E105" s="33" t="str">
        <f>HYPERLINK("https://www.google.ru/search?q=50251161512169018-8404&amp;newwindow=1&amp;tbm=isch","Еще фото")</f>
        <v>Еще фото</v>
      </c>
      <c r="F105" s="13"/>
      <c r="G105" s="23" t="s">
        <v>170</v>
      </c>
      <c r="H105" s="23" t="s">
        <v>27</v>
      </c>
      <c r="I105" s="23" t="s">
        <v>171</v>
      </c>
      <c r="J105" s="14" t="s">
        <v>28</v>
      </c>
      <c r="K105" s="15" t="s">
        <v>47</v>
      </c>
      <c r="L105" s="52"/>
      <c r="M105" s="14" t="s">
        <v>31</v>
      </c>
      <c r="N105" s="14" t="s">
        <v>173</v>
      </c>
      <c r="O105" s="14"/>
      <c r="P105" s="15" t="s">
        <v>174</v>
      </c>
      <c r="Q105" s="16">
        <v>16990</v>
      </c>
      <c r="R105" s="17">
        <v>59.52</v>
      </c>
      <c r="S105" s="18">
        <v>7909.4354999999996</v>
      </c>
      <c r="T105" s="19" t="s">
        <v>34</v>
      </c>
      <c r="U105" s="20" t="s">
        <v>181</v>
      </c>
      <c r="V105" s="24" t="s">
        <v>42</v>
      </c>
      <c r="W105" s="21">
        <v>1</v>
      </c>
      <c r="X105" s="22"/>
    </row>
    <row r="106" spans="1:24" s="1" customFormat="1" ht="26" customHeight="1" x14ac:dyDescent="0.3">
      <c r="A106" s="11" t="s">
        <v>23</v>
      </c>
      <c r="B106" s="11" t="s">
        <v>168</v>
      </c>
      <c r="C106" s="12" t="s">
        <v>182</v>
      </c>
      <c r="D106" s="47"/>
      <c r="E106" s="33" t="str">
        <f>HYPERLINK("https://www.google.ru/search?q=50251161512169018-9999&amp;newwindow=1&amp;tbm=isch","Еще фото")</f>
        <v>Еще фото</v>
      </c>
      <c r="F106" s="13"/>
      <c r="G106" s="11" t="s">
        <v>170</v>
      </c>
      <c r="H106" s="11" t="s">
        <v>27</v>
      </c>
      <c r="I106" s="14" t="s">
        <v>171</v>
      </c>
      <c r="J106" s="14" t="s">
        <v>28</v>
      </c>
      <c r="K106" s="15" t="s">
        <v>47</v>
      </c>
      <c r="L106" s="50" t="s">
        <v>172</v>
      </c>
      <c r="M106" s="14" t="s">
        <v>31</v>
      </c>
      <c r="N106" s="14" t="s">
        <v>71</v>
      </c>
      <c r="O106" s="14"/>
      <c r="P106" s="15" t="s">
        <v>174</v>
      </c>
      <c r="Q106" s="16">
        <v>16990</v>
      </c>
      <c r="R106" s="17">
        <v>59.52</v>
      </c>
      <c r="S106" s="18">
        <v>7909.4354999999996</v>
      </c>
      <c r="T106" s="19" t="s">
        <v>34</v>
      </c>
      <c r="U106" s="20" t="s">
        <v>175</v>
      </c>
      <c r="V106" s="24" t="s">
        <v>176</v>
      </c>
      <c r="W106" s="21">
        <v>1</v>
      </c>
      <c r="X106" s="22"/>
    </row>
    <row r="107" spans="1:24" s="1" customFormat="1" ht="26" customHeight="1" x14ac:dyDescent="0.3">
      <c r="A107" s="23" t="s">
        <v>23</v>
      </c>
      <c r="B107" s="23" t="s">
        <v>168</v>
      </c>
      <c r="C107" s="12" t="s">
        <v>182</v>
      </c>
      <c r="D107" s="48"/>
      <c r="E107" s="33" t="str">
        <f>HYPERLINK("https://www.google.ru/search?q=50251161512169018-9999&amp;newwindow=1&amp;tbm=isch","Еще фото")</f>
        <v>Еще фото</v>
      </c>
      <c r="F107" s="13"/>
      <c r="G107" s="23" t="s">
        <v>170</v>
      </c>
      <c r="H107" s="23" t="s">
        <v>27</v>
      </c>
      <c r="I107" s="23" t="s">
        <v>171</v>
      </c>
      <c r="J107" s="14" t="s">
        <v>28</v>
      </c>
      <c r="K107" s="15" t="s">
        <v>47</v>
      </c>
      <c r="L107" s="51"/>
      <c r="M107" s="14" t="s">
        <v>31</v>
      </c>
      <c r="N107" s="14" t="s">
        <v>71</v>
      </c>
      <c r="O107" s="14"/>
      <c r="P107" s="15" t="s">
        <v>174</v>
      </c>
      <c r="Q107" s="16">
        <v>16990</v>
      </c>
      <c r="R107" s="17">
        <v>59.52</v>
      </c>
      <c r="S107" s="18">
        <v>7909.4354999999996</v>
      </c>
      <c r="T107" s="19" t="s">
        <v>34</v>
      </c>
      <c r="U107" s="20" t="s">
        <v>177</v>
      </c>
      <c r="V107" s="24" t="s">
        <v>178</v>
      </c>
      <c r="W107" s="21">
        <v>2</v>
      </c>
      <c r="X107" s="22"/>
    </row>
    <row r="108" spans="1:24" s="1" customFormat="1" ht="26" customHeight="1" x14ac:dyDescent="0.3">
      <c r="A108" s="23" t="s">
        <v>23</v>
      </c>
      <c r="B108" s="23" t="s">
        <v>168</v>
      </c>
      <c r="C108" s="12" t="s">
        <v>182</v>
      </c>
      <c r="D108" s="48"/>
      <c r="E108" s="33" t="str">
        <f>HYPERLINK("https://www.google.ru/search?q=50251161512169018-9999&amp;newwindow=1&amp;tbm=isch","Еще фото")</f>
        <v>Еще фото</v>
      </c>
      <c r="F108" s="13"/>
      <c r="G108" s="23" t="s">
        <v>170</v>
      </c>
      <c r="H108" s="23" t="s">
        <v>27</v>
      </c>
      <c r="I108" s="23" t="s">
        <v>171</v>
      </c>
      <c r="J108" s="14" t="s">
        <v>28</v>
      </c>
      <c r="K108" s="15" t="s">
        <v>47</v>
      </c>
      <c r="L108" s="51"/>
      <c r="M108" s="14" t="s">
        <v>31</v>
      </c>
      <c r="N108" s="14" t="s">
        <v>71</v>
      </c>
      <c r="O108" s="14"/>
      <c r="P108" s="15" t="s">
        <v>174</v>
      </c>
      <c r="Q108" s="16">
        <v>16990</v>
      </c>
      <c r="R108" s="17">
        <v>59.52</v>
      </c>
      <c r="S108" s="18">
        <v>7909.4354999999996</v>
      </c>
      <c r="T108" s="19" t="s">
        <v>34</v>
      </c>
      <c r="U108" s="20" t="s">
        <v>179</v>
      </c>
      <c r="V108" s="24" t="s">
        <v>124</v>
      </c>
      <c r="W108" s="21">
        <v>2</v>
      </c>
      <c r="X108" s="22"/>
    </row>
    <row r="109" spans="1:24" s="1" customFormat="1" ht="26" customHeight="1" x14ac:dyDescent="0.3">
      <c r="A109" s="23" t="s">
        <v>23</v>
      </c>
      <c r="B109" s="23" t="s">
        <v>168</v>
      </c>
      <c r="C109" s="12" t="s">
        <v>182</v>
      </c>
      <c r="D109" s="49"/>
      <c r="E109" s="33" t="str">
        <f>HYPERLINK("https://www.google.ru/search?q=50251161512169018-9999&amp;newwindow=1&amp;tbm=isch","Еще фото")</f>
        <v>Еще фото</v>
      </c>
      <c r="F109" s="13"/>
      <c r="G109" s="23" t="s">
        <v>170</v>
      </c>
      <c r="H109" s="23" t="s">
        <v>27</v>
      </c>
      <c r="I109" s="23" t="s">
        <v>171</v>
      </c>
      <c r="J109" s="14" t="s">
        <v>28</v>
      </c>
      <c r="K109" s="15" t="s">
        <v>47</v>
      </c>
      <c r="L109" s="52"/>
      <c r="M109" s="14" t="s">
        <v>31</v>
      </c>
      <c r="N109" s="14" t="s">
        <v>71</v>
      </c>
      <c r="O109" s="14"/>
      <c r="P109" s="15" t="s">
        <v>174</v>
      </c>
      <c r="Q109" s="16">
        <v>16990</v>
      </c>
      <c r="R109" s="17">
        <v>59.52</v>
      </c>
      <c r="S109" s="18">
        <v>7909.4354999999996</v>
      </c>
      <c r="T109" s="19" t="s">
        <v>34</v>
      </c>
      <c r="U109" s="20" t="s">
        <v>180</v>
      </c>
      <c r="V109" s="24" t="s">
        <v>38</v>
      </c>
      <c r="W109" s="21">
        <v>1</v>
      </c>
      <c r="X109" s="22"/>
    </row>
    <row r="110" spans="1:24" s="1" customFormat="1" ht="52.05" customHeight="1" x14ac:dyDescent="0.3">
      <c r="A110" s="11" t="s">
        <v>23</v>
      </c>
      <c r="B110" s="11" t="s">
        <v>183</v>
      </c>
      <c r="C110" s="12" t="s">
        <v>184</v>
      </c>
      <c r="D110" s="53"/>
      <c r="E110" s="33" t="str">
        <f>HYPERLINK("https://www.google.ru/search?q=50251161602165473-8001&amp;newwindow=1&amp;tbm=isch","Еще фото")</f>
        <v>Еще фото</v>
      </c>
      <c r="F110" s="13"/>
      <c r="G110" s="11" t="s">
        <v>185</v>
      </c>
      <c r="H110" s="11" t="s">
        <v>27</v>
      </c>
      <c r="I110" s="14" t="s">
        <v>171</v>
      </c>
      <c r="J110" s="14" t="s">
        <v>28</v>
      </c>
      <c r="K110" s="15" t="s">
        <v>47</v>
      </c>
      <c r="L110" s="50" t="s">
        <v>186</v>
      </c>
      <c r="M110" s="14" t="s">
        <v>31</v>
      </c>
      <c r="N110" s="14" t="s">
        <v>173</v>
      </c>
      <c r="O110" s="14"/>
      <c r="P110" s="15" t="s">
        <v>187</v>
      </c>
      <c r="Q110" s="16">
        <v>14990</v>
      </c>
      <c r="R110" s="17">
        <v>56.52</v>
      </c>
      <c r="S110" s="18">
        <v>7495.4354999999996</v>
      </c>
      <c r="T110" s="19" t="s">
        <v>34</v>
      </c>
      <c r="U110" s="20" t="s">
        <v>177</v>
      </c>
      <c r="V110" s="24" t="s">
        <v>178</v>
      </c>
      <c r="W110" s="21">
        <v>2</v>
      </c>
      <c r="X110" s="22"/>
    </row>
    <row r="111" spans="1:24" s="1" customFormat="1" ht="61.05" customHeight="1" x14ac:dyDescent="0.3">
      <c r="A111" s="23" t="s">
        <v>23</v>
      </c>
      <c r="B111" s="23" t="s">
        <v>183</v>
      </c>
      <c r="C111" s="12" t="s">
        <v>184</v>
      </c>
      <c r="D111" s="54"/>
      <c r="E111" s="33" t="str">
        <f>HYPERLINK("https://www.google.ru/search?q=50251161602165473-8001&amp;newwindow=1&amp;tbm=isch","Еще фото")</f>
        <v>Еще фото</v>
      </c>
      <c r="F111" s="13"/>
      <c r="G111" s="23" t="s">
        <v>185</v>
      </c>
      <c r="H111" s="23" t="s">
        <v>27</v>
      </c>
      <c r="I111" s="23" t="s">
        <v>171</v>
      </c>
      <c r="J111" s="14" t="s">
        <v>28</v>
      </c>
      <c r="K111" s="15" t="s">
        <v>47</v>
      </c>
      <c r="L111" s="52"/>
      <c r="M111" s="14" t="s">
        <v>31</v>
      </c>
      <c r="N111" s="14" t="s">
        <v>173</v>
      </c>
      <c r="O111" s="14"/>
      <c r="P111" s="15" t="s">
        <v>187</v>
      </c>
      <c r="Q111" s="16">
        <v>14990</v>
      </c>
      <c r="R111" s="17">
        <v>56.52</v>
      </c>
      <c r="S111" s="18">
        <v>7495.4354999999996</v>
      </c>
      <c r="T111" s="19" t="s">
        <v>34</v>
      </c>
      <c r="U111" s="20" t="s">
        <v>179</v>
      </c>
      <c r="V111" s="24" t="s">
        <v>124</v>
      </c>
      <c r="W111" s="21">
        <v>5</v>
      </c>
      <c r="X111" s="22"/>
    </row>
    <row r="112" spans="1:24" s="1" customFormat="1" ht="108" customHeight="1" x14ac:dyDescent="0.3">
      <c r="A112" s="11" t="s">
        <v>23</v>
      </c>
      <c r="B112" s="11" t="s">
        <v>188</v>
      </c>
      <c r="C112" s="12" t="s">
        <v>189</v>
      </c>
      <c r="D112" s="27"/>
      <c r="E112" s="33" t="str">
        <f>HYPERLINK("https://www.google.ru/search?q=10211161512151763-8093&amp;newwindow=1&amp;tbm=isch","Еще фото")</f>
        <v>Еще фото</v>
      </c>
      <c r="F112" s="13"/>
      <c r="G112" s="11" t="s">
        <v>170</v>
      </c>
      <c r="H112" s="11" t="s">
        <v>27</v>
      </c>
      <c r="I112" s="14" t="s">
        <v>171</v>
      </c>
      <c r="J112" s="14" t="s">
        <v>28</v>
      </c>
      <c r="K112" s="15" t="s">
        <v>47</v>
      </c>
      <c r="L112" s="14" t="s">
        <v>190</v>
      </c>
      <c r="M112" s="14" t="s">
        <v>31</v>
      </c>
      <c r="N112" s="14" t="s">
        <v>173</v>
      </c>
      <c r="O112" s="14"/>
      <c r="P112" s="15" t="s">
        <v>191</v>
      </c>
      <c r="Q112" s="16">
        <v>14799</v>
      </c>
      <c r="R112" s="17">
        <v>46</v>
      </c>
      <c r="S112" s="18">
        <v>9190.1790000000001</v>
      </c>
      <c r="T112" s="19" t="s">
        <v>51</v>
      </c>
      <c r="U112" s="20" t="s">
        <v>58</v>
      </c>
      <c r="V112" s="21">
        <v>50</v>
      </c>
      <c r="W112" s="21">
        <v>1</v>
      </c>
      <c r="X112" s="22"/>
    </row>
    <row r="113" spans="1:24" s="1" customFormat="1" ht="108" customHeight="1" x14ac:dyDescent="0.3">
      <c r="A113" s="11" t="s">
        <v>23</v>
      </c>
      <c r="B113" s="11" t="s">
        <v>192</v>
      </c>
      <c r="C113" s="12" t="s">
        <v>193</v>
      </c>
      <c r="D113" s="27"/>
      <c r="E113" s="33" t="str">
        <f>HYPERLINK("https://www.google.ru/search?q=10311161602126306-6285&amp;newwindow=1&amp;tbm=isch","Еще фото")</f>
        <v>Еще фото</v>
      </c>
      <c r="F113" s="13"/>
      <c r="G113" s="11" t="s">
        <v>185</v>
      </c>
      <c r="H113" s="11" t="s">
        <v>27</v>
      </c>
      <c r="I113" s="14" t="s">
        <v>171</v>
      </c>
      <c r="J113" s="14" t="s">
        <v>28</v>
      </c>
      <c r="K113" s="15" t="s">
        <v>29</v>
      </c>
      <c r="L113" s="14" t="s">
        <v>194</v>
      </c>
      <c r="M113" s="14" t="s">
        <v>31</v>
      </c>
      <c r="N113" s="14" t="s">
        <v>77</v>
      </c>
      <c r="O113" s="14"/>
      <c r="P113" s="15" t="s">
        <v>174</v>
      </c>
      <c r="Q113" s="16">
        <v>11399</v>
      </c>
      <c r="R113" s="17">
        <v>46</v>
      </c>
      <c r="S113" s="18">
        <v>7078.7789999999995</v>
      </c>
      <c r="T113" s="19" t="s">
        <v>34</v>
      </c>
      <c r="U113" s="20" t="s">
        <v>177</v>
      </c>
      <c r="V113" s="21">
        <v>46</v>
      </c>
      <c r="W113" s="21">
        <v>1</v>
      </c>
      <c r="X113" s="22"/>
    </row>
    <row r="114" spans="1:24" s="1" customFormat="1" ht="108" customHeight="1" x14ac:dyDescent="0.3">
      <c r="A114" s="11" t="s">
        <v>23</v>
      </c>
      <c r="B114" s="11" t="s">
        <v>188</v>
      </c>
      <c r="C114" s="12" t="s">
        <v>195</v>
      </c>
      <c r="D114" s="27"/>
      <c r="E114" s="33" t="str">
        <f>HYPERLINK("https://www.google.ru/search?q=50251161512148198-05W0&amp;newwindow=1&amp;tbm=isch","Еще фото")</f>
        <v>Еще фото</v>
      </c>
      <c r="F114" s="13"/>
      <c r="G114" s="11" t="s">
        <v>170</v>
      </c>
      <c r="H114" s="11" t="s">
        <v>27</v>
      </c>
      <c r="I114" s="14" t="s">
        <v>171</v>
      </c>
      <c r="J114" s="14" t="s">
        <v>28</v>
      </c>
      <c r="K114" s="15" t="s">
        <v>47</v>
      </c>
      <c r="L114" s="14" t="s">
        <v>196</v>
      </c>
      <c r="M114" s="14" t="s">
        <v>31</v>
      </c>
      <c r="N114" s="14" t="s">
        <v>197</v>
      </c>
      <c r="O114" s="14"/>
      <c r="P114" s="15" t="s">
        <v>174</v>
      </c>
      <c r="Q114" s="16">
        <v>15999</v>
      </c>
      <c r="R114" s="17">
        <v>46</v>
      </c>
      <c r="S114" s="18">
        <v>9935.378999999999</v>
      </c>
      <c r="T114" s="19" t="s">
        <v>34</v>
      </c>
      <c r="U114" s="20" t="s">
        <v>177</v>
      </c>
      <c r="V114" s="24" t="s">
        <v>178</v>
      </c>
      <c r="W114" s="21">
        <v>1</v>
      </c>
      <c r="X114" s="22"/>
    </row>
    <row r="115" spans="1:24" s="1" customFormat="1" ht="108" customHeight="1" x14ac:dyDescent="0.3">
      <c r="A115" s="11" t="s">
        <v>23</v>
      </c>
      <c r="B115" s="11" t="s">
        <v>192</v>
      </c>
      <c r="C115" s="12" t="s">
        <v>198</v>
      </c>
      <c r="D115" s="27"/>
      <c r="E115" s="33" t="str">
        <f>HYPERLINK("https://www.google.ru/search?q=50251161602148190-9999&amp;newwindow=1&amp;tbm=isch","Еще фото")</f>
        <v>Еще фото</v>
      </c>
      <c r="F115" s="13"/>
      <c r="G115" s="11" t="s">
        <v>185</v>
      </c>
      <c r="H115" s="11" t="s">
        <v>27</v>
      </c>
      <c r="I115" s="14" t="s">
        <v>171</v>
      </c>
      <c r="J115" s="14" t="s">
        <v>28</v>
      </c>
      <c r="K115" s="15" t="s">
        <v>47</v>
      </c>
      <c r="L115" s="14" t="s">
        <v>199</v>
      </c>
      <c r="M115" s="14" t="s">
        <v>31</v>
      </c>
      <c r="N115" s="14" t="s">
        <v>49</v>
      </c>
      <c r="O115" s="14"/>
      <c r="P115" s="15" t="s">
        <v>191</v>
      </c>
      <c r="Q115" s="16">
        <v>12299</v>
      </c>
      <c r="R115" s="17">
        <v>46</v>
      </c>
      <c r="S115" s="18">
        <v>7637.6789999999992</v>
      </c>
      <c r="T115" s="19" t="s">
        <v>34</v>
      </c>
      <c r="U115" s="20" t="s">
        <v>177</v>
      </c>
      <c r="V115" s="24" t="s">
        <v>178</v>
      </c>
      <c r="W115" s="21">
        <v>1</v>
      </c>
      <c r="X115" s="22"/>
    </row>
    <row r="116" spans="1:24" s="1" customFormat="1" ht="108" customHeight="1" x14ac:dyDescent="0.3">
      <c r="A116" s="11" t="s">
        <v>23</v>
      </c>
      <c r="B116" s="11" t="s">
        <v>183</v>
      </c>
      <c r="C116" s="12" t="s">
        <v>200</v>
      </c>
      <c r="D116" s="27"/>
      <c r="E116" s="33" t="str">
        <f>HYPERLINK("https://www.google.ru/search?q=50251161602168432-9999&amp;newwindow=1&amp;tbm=isch","Еще фото")</f>
        <v>Еще фото</v>
      </c>
      <c r="F116" s="13"/>
      <c r="G116" s="11" t="s">
        <v>185</v>
      </c>
      <c r="H116" s="11" t="s">
        <v>27</v>
      </c>
      <c r="I116" s="14" t="s">
        <v>171</v>
      </c>
      <c r="J116" s="14" t="s">
        <v>28</v>
      </c>
      <c r="K116" s="15" t="s">
        <v>47</v>
      </c>
      <c r="L116" s="14" t="s">
        <v>201</v>
      </c>
      <c r="M116" s="14" t="s">
        <v>31</v>
      </c>
      <c r="N116" s="14" t="s">
        <v>71</v>
      </c>
      <c r="O116" s="14"/>
      <c r="P116" s="15" t="s">
        <v>202</v>
      </c>
      <c r="Q116" s="16">
        <v>12590</v>
      </c>
      <c r="R116" s="17">
        <v>46</v>
      </c>
      <c r="S116" s="18">
        <v>7818.3899999999994</v>
      </c>
      <c r="T116" s="19" t="s">
        <v>34</v>
      </c>
      <c r="U116" s="20" t="s">
        <v>175</v>
      </c>
      <c r="V116" s="24" t="s">
        <v>176</v>
      </c>
      <c r="W116" s="21">
        <v>3</v>
      </c>
      <c r="X116" s="22"/>
    </row>
    <row r="117" spans="1:24" s="1" customFormat="1" ht="108" customHeight="1" x14ac:dyDescent="0.3">
      <c r="A117" s="11" t="s">
        <v>23</v>
      </c>
      <c r="B117" s="11" t="s">
        <v>203</v>
      </c>
      <c r="C117" s="12" t="s">
        <v>204</v>
      </c>
      <c r="D117" s="27"/>
      <c r="E117" s="33" t="str">
        <f>HYPERLINK("https://www.google.ru/search?q=50251161622168438-8001&amp;newwindow=1&amp;tbm=isch","Еще фото")</f>
        <v>Еще фото</v>
      </c>
      <c r="F117" s="13"/>
      <c r="G117" s="11" t="s">
        <v>205</v>
      </c>
      <c r="H117" s="11" t="s">
        <v>27</v>
      </c>
      <c r="I117" s="14" t="s">
        <v>171</v>
      </c>
      <c r="J117" s="14" t="s">
        <v>28</v>
      </c>
      <c r="K117" s="15" t="s">
        <v>47</v>
      </c>
      <c r="L117" s="14" t="s">
        <v>206</v>
      </c>
      <c r="M117" s="14" t="s">
        <v>31</v>
      </c>
      <c r="N117" s="14" t="s">
        <v>173</v>
      </c>
      <c r="O117" s="14"/>
      <c r="P117" s="15" t="s">
        <v>207</v>
      </c>
      <c r="Q117" s="16">
        <v>12590</v>
      </c>
      <c r="R117" s="17">
        <v>46</v>
      </c>
      <c r="S117" s="18">
        <v>7818.3899999999994</v>
      </c>
      <c r="T117" s="19" t="s">
        <v>34</v>
      </c>
      <c r="U117" s="20" t="s">
        <v>177</v>
      </c>
      <c r="V117" s="24" t="s">
        <v>178</v>
      </c>
      <c r="W117" s="21">
        <v>1</v>
      </c>
      <c r="X117" s="22"/>
    </row>
    <row r="118" spans="1:24" s="1" customFormat="1" ht="35" customHeight="1" x14ac:dyDescent="0.3">
      <c r="A118" s="11" t="s">
        <v>23</v>
      </c>
      <c r="B118" s="11" t="s">
        <v>208</v>
      </c>
      <c r="C118" s="12" t="s">
        <v>209</v>
      </c>
      <c r="D118" s="47"/>
      <c r="E118" s="33" t="str">
        <f>HYPERLINK("https://www.google.ru/search?q=10211101002150820-02A7&amp;newwindow=1&amp;tbm=isch","Еще фото")</f>
        <v>Еще фото</v>
      </c>
      <c r="F118" s="13"/>
      <c r="G118" s="11" t="s">
        <v>210</v>
      </c>
      <c r="H118" s="11" t="s">
        <v>27</v>
      </c>
      <c r="I118" s="14" t="s">
        <v>211</v>
      </c>
      <c r="J118" s="14" t="s">
        <v>28</v>
      </c>
      <c r="K118" s="15" t="s">
        <v>47</v>
      </c>
      <c r="L118" s="50" t="s">
        <v>212</v>
      </c>
      <c r="M118" s="14" t="s">
        <v>31</v>
      </c>
      <c r="N118" s="14" t="s">
        <v>197</v>
      </c>
      <c r="O118" s="14"/>
      <c r="P118" s="15" t="s">
        <v>213</v>
      </c>
      <c r="Q118" s="16">
        <v>4999</v>
      </c>
      <c r="R118" s="17">
        <v>79.040000000000006</v>
      </c>
      <c r="S118" s="18">
        <v>1204.9354999999998</v>
      </c>
      <c r="T118" s="19" t="s">
        <v>51</v>
      </c>
      <c r="U118" s="20" t="s">
        <v>52</v>
      </c>
      <c r="V118" s="21">
        <v>42</v>
      </c>
      <c r="W118" s="21">
        <v>1</v>
      </c>
      <c r="X118" s="22"/>
    </row>
    <row r="119" spans="1:24" s="1" customFormat="1" ht="35" customHeight="1" x14ac:dyDescent="0.3">
      <c r="A119" s="23" t="s">
        <v>23</v>
      </c>
      <c r="B119" s="23" t="s">
        <v>208</v>
      </c>
      <c r="C119" s="12" t="s">
        <v>209</v>
      </c>
      <c r="D119" s="48"/>
      <c r="E119" s="33" t="str">
        <f>HYPERLINK("https://www.google.ru/search?q=10211101002150820-02A7&amp;newwindow=1&amp;tbm=isch","Еще фото")</f>
        <v>Еще фото</v>
      </c>
      <c r="F119" s="13"/>
      <c r="G119" s="23" t="s">
        <v>210</v>
      </c>
      <c r="H119" s="23" t="s">
        <v>27</v>
      </c>
      <c r="I119" s="23" t="s">
        <v>211</v>
      </c>
      <c r="J119" s="14" t="s">
        <v>28</v>
      </c>
      <c r="K119" s="15" t="s">
        <v>47</v>
      </c>
      <c r="L119" s="51"/>
      <c r="M119" s="14" t="s">
        <v>31</v>
      </c>
      <c r="N119" s="14" t="s">
        <v>197</v>
      </c>
      <c r="O119" s="14"/>
      <c r="P119" s="15" t="s">
        <v>213</v>
      </c>
      <c r="Q119" s="16">
        <v>4999</v>
      </c>
      <c r="R119" s="17">
        <v>79.040000000000006</v>
      </c>
      <c r="S119" s="18">
        <v>1204.9354999999998</v>
      </c>
      <c r="T119" s="19" t="s">
        <v>51</v>
      </c>
      <c r="U119" s="20" t="s">
        <v>214</v>
      </c>
      <c r="V119" s="21">
        <v>44</v>
      </c>
      <c r="W119" s="21">
        <v>3</v>
      </c>
      <c r="X119" s="22"/>
    </row>
    <row r="120" spans="1:24" s="1" customFormat="1" ht="37.049999999999997" customHeight="1" x14ac:dyDescent="0.3">
      <c r="A120" s="23" t="s">
        <v>23</v>
      </c>
      <c r="B120" s="23" t="s">
        <v>208</v>
      </c>
      <c r="C120" s="12" t="s">
        <v>209</v>
      </c>
      <c r="D120" s="49"/>
      <c r="E120" s="33" t="str">
        <f>HYPERLINK("https://www.google.ru/search?q=10211101002150820-02A7&amp;newwindow=1&amp;tbm=isch","Еще фото")</f>
        <v>Еще фото</v>
      </c>
      <c r="F120" s="13"/>
      <c r="G120" s="23" t="s">
        <v>210</v>
      </c>
      <c r="H120" s="23" t="s">
        <v>27</v>
      </c>
      <c r="I120" s="23" t="s">
        <v>211</v>
      </c>
      <c r="J120" s="14" t="s">
        <v>28</v>
      </c>
      <c r="K120" s="15" t="s">
        <v>47</v>
      </c>
      <c r="L120" s="52"/>
      <c r="M120" s="14" t="s">
        <v>31</v>
      </c>
      <c r="N120" s="14" t="s">
        <v>197</v>
      </c>
      <c r="O120" s="14"/>
      <c r="P120" s="15" t="s">
        <v>213</v>
      </c>
      <c r="Q120" s="16">
        <v>4999</v>
      </c>
      <c r="R120" s="17">
        <v>79.040000000000006</v>
      </c>
      <c r="S120" s="18">
        <v>1204.9354999999998</v>
      </c>
      <c r="T120" s="19" t="s">
        <v>51</v>
      </c>
      <c r="U120" s="20" t="s">
        <v>53</v>
      </c>
      <c r="V120" s="21">
        <v>46</v>
      </c>
      <c r="W120" s="21">
        <v>4</v>
      </c>
      <c r="X120" s="22"/>
    </row>
    <row r="121" spans="1:24" s="1" customFormat="1" ht="26" customHeight="1" x14ac:dyDescent="0.3">
      <c r="A121" s="11" t="s">
        <v>23</v>
      </c>
      <c r="B121" s="11" t="s">
        <v>215</v>
      </c>
      <c r="C121" s="12" t="s">
        <v>216</v>
      </c>
      <c r="D121" s="47"/>
      <c r="E121" s="33" t="str">
        <f>HYPERLINK("https://www.google.ru/search?q=50351111202158424-5268&amp;newwindow=1&amp;tbm=isch","Еще фото")</f>
        <v>Еще фото</v>
      </c>
      <c r="F121" s="13"/>
      <c r="G121" s="11" t="s">
        <v>217</v>
      </c>
      <c r="H121" s="11" t="s">
        <v>27</v>
      </c>
      <c r="I121" s="14" t="s">
        <v>211</v>
      </c>
      <c r="J121" s="14" t="s">
        <v>28</v>
      </c>
      <c r="K121" s="15" t="s">
        <v>29</v>
      </c>
      <c r="L121" s="50" t="s">
        <v>218</v>
      </c>
      <c r="M121" s="14" t="s">
        <v>31</v>
      </c>
      <c r="N121" s="14" t="s">
        <v>32</v>
      </c>
      <c r="O121" s="14"/>
      <c r="P121" s="15" t="s">
        <v>219</v>
      </c>
      <c r="Q121" s="16">
        <v>5499</v>
      </c>
      <c r="R121" s="17">
        <v>71.31</v>
      </c>
      <c r="S121" s="18">
        <v>1814.4354999999998</v>
      </c>
      <c r="T121" s="19" t="s">
        <v>34</v>
      </c>
      <c r="U121" s="20" t="s">
        <v>175</v>
      </c>
      <c r="V121" s="21">
        <v>44</v>
      </c>
      <c r="W121" s="21">
        <v>2</v>
      </c>
      <c r="X121" s="22"/>
    </row>
    <row r="122" spans="1:24" s="1" customFormat="1" ht="26" customHeight="1" x14ac:dyDescent="0.3">
      <c r="A122" s="23" t="s">
        <v>23</v>
      </c>
      <c r="B122" s="23" t="s">
        <v>215</v>
      </c>
      <c r="C122" s="12" t="s">
        <v>216</v>
      </c>
      <c r="D122" s="48"/>
      <c r="E122" s="33" t="str">
        <f>HYPERLINK("https://www.google.ru/search?q=50351111202158424-5268&amp;newwindow=1&amp;tbm=isch","Еще фото")</f>
        <v>Еще фото</v>
      </c>
      <c r="F122" s="13"/>
      <c r="G122" s="23" t="s">
        <v>217</v>
      </c>
      <c r="H122" s="23" t="s">
        <v>27</v>
      </c>
      <c r="I122" s="23" t="s">
        <v>211</v>
      </c>
      <c r="J122" s="14" t="s">
        <v>28</v>
      </c>
      <c r="K122" s="15" t="s">
        <v>29</v>
      </c>
      <c r="L122" s="51"/>
      <c r="M122" s="14" t="s">
        <v>31</v>
      </c>
      <c r="N122" s="14" t="s">
        <v>32</v>
      </c>
      <c r="O122" s="14"/>
      <c r="P122" s="15" t="s">
        <v>219</v>
      </c>
      <c r="Q122" s="16">
        <v>5499</v>
      </c>
      <c r="R122" s="17">
        <v>71.31</v>
      </c>
      <c r="S122" s="18">
        <v>1814.4354999999998</v>
      </c>
      <c r="T122" s="19" t="s">
        <v>34</v>
      </c>
      <c r="U122" s="20" t="s">
        <v>177</v>
      </c>
      <c r="V122" s="21">
        <v>46</v>
      </c>
      <c r="W122" s="21">
        <v>3</v>
      </c>
      <c r="X122" s="22"/>
    </row>
    <row r="123" spans="1:24" s="1" customFormat="1" ht="26" customHeight="1" x14ac:dyDescent="0.3">
      <c r="A123" s="23" t="s">
        <v>23</v>
      </c>
      <c r="B123" s="23" t="s">
        <v>215</v>
      </c>
      <c r="C123" s="12" t="s">
        <v>216</v>
      </c>
      <c r="D123" s="48"/>
      <c r="E123" s="33" t="str">
        <f>HYPERLINK("https://www.google.ru/search?q=50351111202158424-5268&amp;newwindow=1&amp;tbm=isch","Еще фото")</f>
        <v>Еще фото</v>
      </c>
      <c r="F123" s="13"/>
      <c r="G123" s="23" t="s">
        <v>217</v>
      </c>
      <c r="H123" s="23" t="s">
        <v>27</v>
      </c>
      <c r="I123" s="23" t="s">
        <v>211</v>
      </c>
      <c r="J123" s="14" t="s">
        <v>28</v>
      </c>
      <c r="K123" s="15" t="s">
        <v>29</v>
      </c>
      <c r="L123" s="51"/>
      <c r="M123" s="14" t="s">
        <v>31</v>
      </c>
      <c r="N123" s="14" t="s">
        <v>32</v>
      </c>
      <c r="O123" s="14"/>
      <c r="P123" s="15" t="s">
        <v>219</v>
      </c>
      <c r="Q123" s="16">
        <v>5499</v>
      </c>
      <c r="R123" s="17">
        <v>71.31</v>
      </c>
      <c r="S123" s="18">
        <v>1814.4354999999998</v>
      </c>
      <c r="T123" s="19" t="s">
        <v>34</v>
      </c>
      <c r="U123" s="20" t="s">
        <v>179</v>
      </c>
      <c r="V123" s="21">
        <v>48</v>
      </c>
      <c r="W123" s="21">
        <v>3</v>
      </c>
      <c r="X123" s="22"/>
    </row>
    <row r="124" spans="1:24" s="1" customFormat="1" ht="26" customHeight="1" x14ac:dyDescent="0.3">
      <c r="A124" s="23" t="s">
        <v>23</v>
      </c>
      <c r="B124" s="23" t="s">
        <v>215</v>
      </c>
      <c r="C124" s="12" t="s">
        <v>216</v>
      </c>
      <c r="D124" s="49"/>
      <c r="E124" s="33" t="str">
        <f>HYPERLINK("https://www.google.ru/search?q=50351111202158424-5268&amp;newwindow=1&amp;tbm=isch","Еще фото")</f>
        <v>Еще фото</v>
      </c>
      <c r="F124" s="13"/>
      <c r="G124" s="23" t="s">
        <v>217</v>
      </c>
      <c r="H124" s="23" t="s">
        <v>27</v>
      </c>
      <c r="I124" s="23" t="s">
        <v>211</v>
      </c>
      <c r="J124" s="14" t="s">
        <v>28</v>
      </c>
      <c r="K124" s="15" t="s">
        <v>29</v>
      </c>
      <c r="L124" s="52"/>
      <c r="M124" s="14" t="s">
        <v>31</v>
      </c>
      <c r="N124" s="14" t="s">
        <v>32</v>
      </c>
      <c r="O124" s="14"/>
      <c r="P124" s="15" t="s">
        <v>219</v>
      </c>
      <c r="Q124" s="16">
        <v>5499</v>
      </c>
      <c r="R124" s="17">
        <v>71.31</v>
      </c>
      <c r="S124" s="18">
        <v>1814.4354999999998</v>
      </c>
      <c r="T124" s="19" t="s">
        <v>34</v>
      </c>
      <c r="U124" s="20" t="s">
        <v>181</v>
      </c>
      <c r="V124" s="21">
        <v>52</v>
      </c>
      <c r="W124" s="21">
        <v>1</v>
      </c>
      <c r="X124" s="22"/>
    </row>
    <row r="125" spans="1:24" s="1" customFormat="1" ht="26" customHeight="1" x14ac:dyDescent="0.3">
      <c r="A125" s="11" t="s">
        <v>23</v>
      </c>
      <c r="B125" s="11" t="s">
        <v>215</v>
      </c>
      <c r="C125" s="12" t="s">
        <v>220</v>
      </c>
      <c r="D125" s="47"/>
      <c r="E125" s="33" t="str">
        <f>HYPERLINK("https://www.google.ru/search?q=50351111202158424-9059&amp;newwindow=1&amp;tbm=isch","Еще фото")</f>
        <v>Еще фото</v>
      </c>
      <c r="F125" s="13"/>
      <c r="G125" s="11" t="s">
        <v>217</v>
      </c>
      <c r="H125" s="11" t="s">
        <v>27</v>
      </c>
      <c r="I125" s="14" t="s">
        <v>211</v>
      </c>
      <c r="J125" s="14" t="s">
        <v>28</v>
      </c>
      <c r="K125" s="15" t="s">
        <v>29</v>
      </c>
      <c r="L125" s="50" t="s">
        <v>218</v>
      </c>
      <c r="M125" s="14" t="s">
        <v>31</v>
      </c>
      <c r="N125" s="14" t="s">
        <v>118</v>
      </c>
      <c r="O125" s="14"/>
      <c r="P125" s="15" t="s">
        <v>219</v>
      </c>
      <c r="Q125" s="16">
        <v>5499</v>
      </c>
      <c r="R125" s="17">
        <v>71.31</v>
      </c>
      <c r="S125" s="18">
        <v>1814.4354999999998</v>
      </c>
      <c r="T125" s="19" t="s">
        <v>34</v>
      </c>
      <c r="U125" s="20" t="s">
        <v>175</v>
      </c>
      <c r="V125" s="21">
        <v>44</v>
      </c>
      <c r="W125" s="21">
        <v>2</v>
      </c>
      <c r="X125" s="22"/>
    </row>
    <row r="126" spans="1:24" s="1" customFormat="1" ht="26" customHeight="1" x14ac:dyDescent="0.3">
      <c r="A126" s="23" t="s">
        <v>23</v>
      </c>
      <c r="B126" s="23" t="s">
        <v>215</v>
      </c>
      <c r="C126" s="12" t="s">
        <v>220</v>
      </c>
      <c r="D126" s="48"/>
      <c r="E126" s="33" t="str">
        <f>HYPERLINK("https://www.google.ru/search?q=50351111202158424-9059&amp;newwindow=1&amp;tbm=isch","Еще фото")</f>
        <v>Еще фото</v>
      </c>
      <c r="F126" s="13"/>
      <c r="G126" s="23" t="s">
        <v>217</v>
      </c>
      <c r="H126" s="23" t="s">
        <v>27</v>
      </c>
      <c r="I126" s="23" t="s">
        <v>211</v>
      </c>
      <c r="J126" s="14" t="s">
        <v>28</v>
      </c>
      <c r="K126" s="15" t="s">
        <v>29</v>
      </c>
      <c r="L126" s="51"/>
      <c r="M126" s="14" t="s">
        <v>31</v>
      </c>
      <c r="N126" s="14" t="s">
        <v>118</v>
      </c>
      <c r="O126" s="14"/>
      <c r="P126" s="15" t="s">
        <v>219</v>
      </c>
      <c r="Q126" s="16">
        <v>5499</v>
      </c>
      <c r="R126" s="17">
        <v>71.31</v>
      </c>
      <c r="S126" s="18">
        <v>1814.4354999999998</v>
      </c>
      <c r="T126" s="19" t="s">
        <v>34</v>
      </c>
      <c r="U126" s="20" t="s">
        <v>177</v>
      </c>
      <c r="V126" s="21">
        <v>46</v>
      </c>
      <c r="W126" s="21">
        <v>3</v>
      </c>
      <c r="X126" s="22"/>
    </row>
    <row r="127" spans="1:24" s="1" customFormat="1" ht="26" customHeight="1" x14ac:dyDescent="0.3">
      <c r="A127" s="23" t="s">
        <v>23</v>
      </c>
      <c r="B127" s="23" t="s">
        <v>215</v>
      </c>
      <c r="C127" s="12" t="s">
        <v>220</v>
      </c>
      <c r="D127" s="48"/>
      <c r="E127" s="33" t="str">
        <f>HYPERLINK("https://www.google.ru/search?q=50351111202158424-9059&amp;newwindow=1&amp;tbm=isch","Еще фото")</f>
        <v>Еще фото</v>
      </c>
      <c r="F127" s="13"/>
      <c r="G127" s="23" t="s">
        <v>217</v>
      </c>
      <c r="H127" s="23" t="s">
        <v>27</v>
      </c>
      <c r="I127" s="23" t="s">
        <v>211</v>
      </c>
      <c r="J127" s="14" t="s">
        <v>28</v>
      </c>
      <c r="K127" s="15" t="s">
        <v>29</v>
      </c>
      <c r="L127" s="51"/>
      <c r="M127" s="14" t="s">
        <v>31</v>
      </c>
      <c r="N127" s="14" t="s">
        <v>118</v>
      </c>
      <c r="O127" s="14"/>
      <c r="P127" s="15" t="s">
        <v>219</v>
      </c>
      <c r="Q127" s="16">
        <v>5499</v>
      </c>
      <c r="R127" s="17">
        <v>71.31</v>
      </c>
      <c r="S127" s="18">
        <v>1814.4354999999998</v>
      </c>
      <c r="T127" s="19" t="s">
        <v>34</v>
      </c>
      <c r="U127" s="20" t="s">
        <v>179</v>
      </c>
      <c r="V127" s="21">
        <v>48</v>
      </c>
      <c r="W127" s="21">
        <v>2</v>
      </c>
      <c r="X127" s="22"/>
    </row>
    <row r="128" spans="1:24" s="1" customFormat="1" ht="26" customHeight="1" x14ac:dyDescent="0.3">
      <c r="A128" s="23" t="s">
        <v>23</v>
      </c>
      <c r="B128" s="23" t="s">
        <v>215</v>
      </c>
      <c r="C128" s="12" t="s">
        <v>220</v>
      </c>
      <c r="D128" s="49"/>
      <c r="E128" s="33" t="str">
        <f>HYPERLINK("https://www.google.ru/search?q=50351111202158424-9059&amp;newwindow=1&amp;tbm=isch","Еще фото")</f>
        <v>Еще фото</v>
      </c>
      <c r="F128" s="13"/>
      <c r="G128" s="23" t="s">
        <v>217</v>
      </c>
      <c r="H128" s="23" t="s">
        <v>27</v>
      </c>
      <c r="I128" s="23" t="s">
        <v>211</v>
      </c>
      <c r="J128" s="14" t="s">
        <v>28</v>
      </c>
      <c r="K128" s="15" t="s">
        <v>29</v>
      </c>
      <c r="L128" s="52"/>
      <c r="M128" s="14" t="s">
        <v>31</v>
      </c>
      <c r="N128" s="14" t="s">
        <v>118</v>
      </c>
      <c r="O128" s="14"/>
      <c r="P128" s="15" t="s">
        <v>219</v>
      </c>
      <c r="Q128" s="16">
        <v>5499</v>
      </c>
      <c r="R128" s="17">
        <v>71.31</v>
      </c>
      <c r="S128" s="18">
        <v>1814.4354999999998</v>
      </c>
      <c r="T128" s="19" t="s">
        <v>34</v>
      </c>
      <c r="U128" s="20" t="s">
        <v>180</v>
      </c>
      <c r="V128" s="21">
        <v>50</v>
      </c>
      <c r="W128" s="21">
        <v>1</v>
      </c>
      <c r="X128" s="22"/>
    </row>
    <row r="129" spans="1:24" s="1" customFormat="1" ht="52.05" customHeight="1" x14ac:dyDescent="0.3">
      <c r="A129" s="11" t="s">
        <v>23</v>
      </c>
      <c r="B129" s="11" t="s">
        <v>208</v>
      </c>
      <c r="C129" s="12" t="s">
        <v>221</v>
      </c>
      <c r="D129" s="53"/>
      <c r="E129" s="33" t="str">
        <f>HYPERLINK("https://www.google.ru/search?q=50251101002162737-7217&amp;newwindow=1&amp;tbm=isch","Еще фото")</f>
        <v>Еще фото</v>
      </c>
      <c r="F129" s="13"/>
      <c r="G129" s="11" t="s">
        <v>210</v>
      </c>
      <c r="H129" s="11" t="s">
        <v>27</v>
      </c>
      <c r="I129" s="14" t="s">
        <v>211</v>
      </c>
      <c r="J129" s="14" t="s">
        <v>28</v>
      </c>
      <c r="K129" s="15" t="s">
        <v>47</v>
      </c>
      <c r="L129" s="50" t="s">
        <v>222</v>
      </c>
      <c r="M129" s="14"/>
      <c r="N129" s="14" t="s">
        <v>223</v>
      </c>
      <c r="O129" s="14"/>
      <c r="P129" s="15" t="s">
        <v>213</v>
      </c>
      <c r="Q129" s="16">
        <v>5490</v>
      </c>
      <c r="R129" s="17">
        <v>71.260000000000005</v>
      </c>
      <c r="S129" s="18">
        <v>1814.4354999999998</v>
      </c>
      <c r="T129" s="19" t="s">
        <v>51</v>
      </c>
      <c r="U129" s="20" t="s">
        <v>224</v>
      </c>
      <c r="V129" s="21">
        <v>40</v>
      </c>
      <c r="W129" s="21">
        <v>1</v>
      </c>
      <c r="X129" s="22"/>
    </row>
    <row r="130" spans="1:24" s="1" customFormat="1" ht="61.05" customHeight="1" x14ac:dyDescent="0.3">
      <c r="A130" s="23" t="s">
        <v>23</v>
      </c>
      <c r="B130" s="23" t="s">
        <v>208</v>
      </c>
      <c r="C130" s="12" t="s">
        <v>221</v>
      </c>
      <c r="D130" s="54"/>
      <c r="E130" s="33" t="str">
        <f>HYPERLINK("https://www.google.ru/search?q=50251101002162737-7217&amp;newwindow=1&amp;tbm=isch","Еще фото")</f>
        <v>Еще фото</v>
      </c>
      <c r="F130" s="13"/>
      <c r="G130" s="23" t="s">
        <v>210</v>
      </c>
      <c r="H130" s="23" t="s">
        <v>27</v>
      </c>
      <c r="I130" s="23" t="s">
        <v>211</v>
      </c>
      <c r="J130" s="14" t="s">
        <v>28</v>
      </c>
      <c r="K130" s="15" t="s">
        <v>47</v>
      </c>
      <c r="L130" s="52"/>
      <c r="M130" s="14"/>
      <c r="N130" s="14" t="s">
        <v>223</v>
      </c>
      <c r="O130" s="14"/>
      <c r="P130" s="15" t="s">
        <v>213</v>
      </c>
      <c r="Q130" s="16">
        <v>5490</v>
      </c>
      <c r="R130" s="17">
        <v>71.260000000000005</v>
      </c>
      <c r="S130" s="18">
        <v>1814.4354999999998</v>
      </c>
      <c r="T130" s="19" t="s">
        <v>51</v>
      </c>
      <c r="U130" s="20" t="s">
        <v>52</v>
      </c>
      <c r="V130" s="21">
        <v>42</v>
      </c>
      <c r="W130" s="21">
        <v>1</v>
      </c>
      <c r="X130" s="22"/>
    </row>
    <row r="131" spans="1:24" s="1" customFormat="1" ht="21" customHeight="1" x14ac:dyDescent="0.3">
      <c r="A131" s="11" t="s">
        <v>23</v>
      </c>
      <c r="B131" s="11" t="s">
        <v>215</v>
      </c>
      <c r="C131" s="25" t="s">
        <v>225</v>
      </c>
      <c r="D131" s="47"/>
      <c r="E131" s="33" t="str">
        <f>HYPERLINK("https://www.google.ru/search?q=50351111202168226-0210&amp;newwindow=1&amp;tbm=isch","Еще фото")</f>
        <v>Еще фото</v>
      </c>
      <c r="F131" s="13"/>
      <c r="G131" s="11" t="s">
        <v>217</v>
      </c>
      <c r="H131" s="11" t="s">
        <v>27</v>
      </c>
      <c r="I131" s="14" t="s">
        <v>211</v>
      </c>
      <c r="J131" s="14" t="s">
        <v>28</v>
      </c>
      <c r="K131" s="15" t="s">
        <v>29</v>
      </c>
      <c r="L131" s="50" t="s">
        <v>226</v>
      </c>
      <c r="M131" s="14" t="s">
        <v>31</v>
      </c>
      <c r="N131" s="14" t="s">
        <v>197</v>
      </c>
      <c r="O131" s="14"/>
      <c r="P131" s="15" t="s">
        <v>219</v>
      </c>
      <c r="Q131" s="16">
        <v>5490</v>
      </c>
      <c r="R131" s="17">
        <v>70.900000000000006</v>
      </c>
      <c r="S131" s="18">
        <v>1837.4354999999998</v>
      </c>
      <c r="T131" s="19" t="s">
        <v>34</v>
      </c>
      <c r="U131" s="20" t="s">
        <v>175</v>
      </c>
      <c r="V131" s="21">
        <v>44</v>
      </c>
      <c r="W131" s="21">
        <v>2</v>
      </c>
      <c r="X131" s="22"/>
    </row>
    <row r="132" spans="1:24" s="1" customFormat="1" ht="21" customHeight="1" x14ac:dyDescent="0.3">
      <c r="A132" s="23" t="s">
        <v>23</v>
      </c>
      <c r="B132" s="23" t="s">
        <v>215</v>
      </c>
      <c r="C132" s="26" t="s">
        <v>225</v>
      </c>
      <c r="D132" s="48"/>
      <c r="E132" s="33" t="str">
        <f>HYPERLINK("https://www.google.ru/search?q=50351111202168226-0210&amp;newwindow=1&amp;tbm=isch","Еще фото")</f>
        <v>Еще фото</v>
      </c>
      <c r="F132" s="13"/>
      <c r="G132" s="23" t="s">
        <v>217</v>
      </c>
      <c r="H132" s="23" t="s">
        <v>27</v>
      </c>
      <c r="I132" s="23" t="s">
        <v>211</v>
      </c>
      <c r="J132" s="14" t="s">
        <v>28</v>
      </c>
      <c r="K132" s="15" t="s">
        <v>29</v>
      </c>
      <c r="L132" s="51"/>
      <c r="M132" s="14" t="s">
        <v>31</v>
      </c>
      <c r="N132" s="14" t="s">
        <v>197</v>
      </c>
      <c r="O132" s="14"/>
      <c r="P132" s="15" t="s">
        <v>219</v>
      </c>
      <c r="Q132" s="16">
        <v>5490</v>
      </c>
      <c r="R132" s="17">
        <v>70.900000000000006</v>
      </c>
      <c r="S132" s="18">
        <v>1837.4354999999998</v>
      </c>
      <c r="T132" s="19" t="s">
        <v>34</v>
      </c>
      <c r="U132" s="20" t="s">
        <v>177</v>
      </c>
      <c r="V132" s="21">
        <v>46</v>
      </c>
      <c r="W132" s="21">
        <v>2</v>
      </c>
      <c r="X132" s="22"/>
    </row>
    <row r="133" spans="1:24" s="1" customFormat="1" ht="21" customHeight="1" x14ac:dyDescent="0.3">
      <c r="A133" s="23" t="s">
        <v>23</v>
      </c>
      <c r="B133" s="23" t="s">
        <v>215</v>
      </c>
      <c r="C133" s="26" t="s">
        <v>225</v>
      </c>
      <c r="D133" s="48"/>
      <c r="E133" s="33" t="str">
        <f>HYPERLINK("https://www.google.ru/search?q=50351111202168226-0210&amp;newwindow=1&amp;tbm=isch","Еще фото")</f>
        <v>Еще фото</v>
      </c>
      <c r="F133" s="13"/>
      <c r="G133" s="23" t="s">
        <v>217</v>
      </c>
      <c r="H133" s="23" t="s">
        <v>27</v>
      </c>
      <c r="I133" s="23" t="s">
        <v>211</v>
      </c>
      <c r="J133" s="14" t="s">
        <v>28</v>
      </c>
      <c r="K133" s="15" t="s">
        <v>29</v>
      </c>
      <c r="L133" s="51"/>
      <c r="M133" s="14" t="s">
        <v>31</v>
      </c>
      <c r="N133" s="14" t="s">
        <v>197</v>
      </c>
      <c r="O133" s="14"/>
      <c r="P133" s="15" t="s">
        <v>219</v>
      </c>
      <c r="Q133" s="16">
        <v>5490</v>
      </c>
      <c r="R133" s="17">
        <v>70.900000000000006</v>
      </c>
      <c r="S133" s="18">
        <v>1837.4354999999998</v>
      </c>
      <c r="T133" s="19" t="s">
        <v>34</v>
      </c>
      <c r="U133" s="20" t="s">
        <v>179</v>
      </c>
      <c r="V133" s="21">
        <v>48</v>
      </c>
      <c r="W133" s="21">
        <v>3</v>
      </c>
      <c r="X133" s="22"/>
    </row>
    <row r="134" spans="1:24" s="1" customFormat="1" ht="21" customHeight="1" x14ac:dyDescent="0.3">
      <c r="A134" s="23" t="s">
        <v>23</v>
      </c>
      <c r="B134" s="23" t="s">
        <v>215</v>
      </c>
      <c r="C134" s="26" t="s">
        <v>225</v>
      </c>
      <c r="D134" s="48"/>
      <c r="E134" s="33" t="str">
        <f>HYPERLINK("https://www.google.ru/search?q=50351111202168226-0210&amp;newwindow=1&amp;tbm=isch","Еще фото")</f>
        <v>Еще фото</v>
      </c>
      <c r="F134" s="13"/>
      <c r="G134" s="23" t="s">
        <v>217</v>
      </c>
      <c r="H134" s="23" t="s">
        <v>27</v>
      </c>
      <c r="I134" s="23" t="s">
        <v>211</v>
      </c>
      <c r="J134" s="14" t="s">
        <v>28</v>
      </c>
      <c r="K134" s="15" t="s">
        <v>29</v>
      </c>
      <c r="L134" s="51"/>
      <c r="M134" s="14" t="s">
        <v>31</v>
      </c>
      <c r="N134" s="14" t="s">
        <v>197</v>
      </c>
      <c r="O134" s="14"/>
      <c r="P134" s="15" t="s">
        <v>219</v>
      </c>
      <c r="Q134" s="16">
        <v>5490</v>
      </c>
      <c r="R134" s="17">
        <v>70.900000000000006</v>
      </c>
      <c r="S134" s="18">
        <v>1837.4354999999998</v>
      </c>
      <c r="T134" s="19" t="s">
        <v>34</v>
      </c>
      <c r="U134" s="20" t="s">
        <v>180</v>
      </c>
      <c r="V134" s="21">
        <v>50</v>
      </c>
      <c r="W134" s="21">
        <v>4</v>
      </c>
      <c r="X134" s="22"/>
    </row>
    <row r="135" spans="1:24" s="1" customFormat="1" ht="32" customHeight="1" x14ac:dyDescent="0.3">
      <c r="A135" s="23" t="s">
        <v>23</v>
      </c>
      <c r="B135" s="23" t="s">
        <v>215</v>
      </c>
      <c r="C135" s="26" t="s">
        <v>225</v>
      </c>
      <c r="D135" s="49"/>
      <c r="E135" s="33" t="str">
        <f>HYPERLINK("https://www.google.ru/search?q=50351111202168226-0210&amp;newwindow=1&amp;tbm=isch","Еще фото")</f>
        <v>Еще фото</v>
      </c>
      <c r="F135" s="13"/>
      <c r="G135" s="23" t="s">
        <v>217</v>
      </c>
      <c r="H135" s="23" t="s">
        <v>27</v>
      </c>
      <c r="I135" s="23" t="s">
        <v>211</v>
      </c>
      <c r="J135" s="14" t="s">
        <v>28</v>
      </c>
      <c r="K135" s="15" t="s">
        <v>29</v>
      </c>
      <c r="L135" s="52"/>
      <c r="M135" s="14" t="s">
        <v>31</v>
      </c>
      <c r="N135" s="14" t="s">
        <v>197</v>
      </c>
      <c r="O135" s="14"/>
      <c r="P135" s="15" t="s">
        <v>219</v>
      </c>
      <c r="Q135" s="16">
        <v>5490</v>
      </c>
      <c r="R135" s="17">
        <v>70.900000000000006</v>
      </c>
      <c r="S135" s="18">
        <v>1837.4354999999998</v>
      </c>
      <c r="T135" s="19" t="s">
        <v>34</v>
      </c>
      <c r="U135" s="20" t="s">
        <v>181</v>
      </c>
      <c r="V135" s="21">
        <v>52</v>
      </c>
      <c r="W135" s="21">
        <v>1</v>
      </c>
      <c r="X135" s="22"/>
    </row>
    <row r="136" spans="1:24" s="1" customFormat="1" ht="35" customHeight="1" x14ac:dyDescent="0.3">
      <c r="A136" s="11" t="s">
        <v>23</v>
      </c>
      <c r="B136" s="11" t="s">
        <v>215</v>
      </c>
      <c r="C136" s="12" t="s">
        <v>227</v>
      </c>
      <c r="D136" s="47"/>
      <c r="E136" s="33" t="str">
        <f>HYPERLINK("https://www.google.ru/search?q=50351111202168226-5022&amp;newwindow=1&amp;tbm=isch","Еще фото")</f>
        <v>Еще фото</v>
      </c>
      <c r="F136" s="13"/>
      <c r="G136" s="11" t="s">
        <v>217</v>
      </c>
      <c r="H136" s="11" t="s">
        <v>27</v>
      </c>
      <c r="I136" s="14" t="s">
        <v>211</v>
      </c>
      <c r="J136" s="14" t="s">
        <v>28</v>
      </c>
      <c r="K136" s="15" t="s">
        <v>29</v>
      </c>
      <c r="L136" s="50" t="s">
        <v>226</v>
      </c>
      <c r="M136" s="14" t="s">
        <v>31</v>
      </c>
      <c r="N136" s="14" t="s">
        <v>32</v>
      </c>
      <c r="O136" s="14"/>
      <c r="P136" s="15" t="s">
        <v>219</v>
      </c>
      <c r="Q136" s="16">
        <v>5490</v>
      </c>
      <c r="R136" s="17">
        <v>70.900000000000006</v>
      </c>
      <c r="S136" s="18">
        <v>1837.4354999999998</v>
      </c>
      <c r="T136" s="19" t="s">
        <v>34</v>
      </c>
      <c r="U136" s="20" t="s">
        <v>175</v>
      </c>
      <c r="V136" s="21">
        <v>44</v>
      </c>
      <c r="W136" s="21">
        <v>2</v>
      </c>
      <c r="X136" s="22"/>
    </row>
    <row r="137" spans="1:24" s="1" customFormat="1" ht="35" customHeight="1" x14ac:dyDescent="0.3">
      <c r="A137" s="23" t="s">
        <v>23</v>
      </c>
      <c r="B137" s="23" t="s">
        <v>215</v>
      </c>
      <c r="C137" s="12" t="s">
        <v>227</v>
      </c>
      <c r="D137" s="48"/>
      <c r="E137" s="33" t="str">
        <f>HYPERLINK("https://www.google.ru/search?q=50351111202168226-5022&amp;newwindow=1&amp;tbm=isch","Еще фото")</f>
        <v>Еще фото</v>
      </c>
      <c r="F137" s="13"/>
      <c r="G137" s="23" t="s">
        <v>217</v>
      </c>
      <c r="H137" s="23" t="s">
        <v>27</v>
      </c>
      <c r="I137" s="23" t="s">
        <v>211</v>
      </c>
      <c r="J137" s="14" t="s">
        <v>28</v>
      </c>
      <c r="K137" s="15" t="s">
        <v>29</v>
      </c>
      <c r="L137" s="51"/>
      <c r="M137" s="14" t="s">
        <v>31</v>
      </c>
      <c r="N137" s="14" t="s">
        <v>32</v>
      </c>
      <c r="O137" s="14"/>
      <c r="P137" s="15" t="s">
        <v>219</v>
      </c>
      <c r="Q137" s="16">
        <v>5490</v>
      </c>
      <c r="R137" s="17">
        <v>70.900000000000006</v>
      </c>
      <c r="S137" s="18">
        <v>1837.4354999999998</v>
      </c>
      <c r="T137" s="19" t="s">
        <v>34</v>
      </c>
      <c r="U137" s="20" t="s">
        <v>177</v>
      </c>
      <c r="V137" s="21">
        <v>46</v>
      </c>
      <c r="W137" s="21">
        <v>2</v>
      </c>
      <c r="X137" s="22"/>
    </row>
    <row r="138" spans="1:24" s="1" customFormat="1" ht="37.049999999999997" customHeight="1" x14ac:dyDescent="0.3">
      <c r="A138" s="23" t="s">
        <v>23</v>
      </c>
      <c r="B138" s="23" t="s">
        <v>215</v>
      </c>
      <c r="C138" s="12" t="s">
        <v>227</v>
      </c>
      <c r="D138" s="49"/>
      <c r="E138" s="33" t="str">
        <f>HYPERLINK("https://www.google.ru/search?q=50351111202168226-5022&amp;newwindow=1&amp;tbm=isch","Еще фото")</f>
        <v>Еще фото</v>
      </c>
      <c r="F138" s="13"/>
      <c r="G138" s="23" t="s">
        <v>217</v>
      </c>
      <c r="H138" s="23" t="s">
        <v>27</v>
      </c>
      <c r="I138" s="23" t="s">
        <v>211</v>
      </c>
      <c r="J138" s="14" t="s">
        <v>28</v>
      </c>
      <c r="K138" s="15" t="s">
        <v>29</v>
      </c>
      <c r="L138" s="52"/>
      <c r="M138" s="14" t="s">
        <v>31</v>
      </c>
      <c r="N138" s="14" t="s">
        <v>32</v>
      </c>
      <c r="O138" s="14"/>
      <c r="P138" s="15" t="s">
        <v>219</v>
      </c>
      <c r="Q138" s="16">
        <v>5490</v>
      </c>
      <c r="R138" s="17">
        <v>70.900000000000006</v>
      </c>
      <c r="S138" s="18">
        <v>1837.4354999999998</v>
      </c>
      <c r="T138" s="19" t="s">
        <v>34</v>
      </c>
      <c r="U138" s="20" t="s">
        <v>179</v>
      </c>
      <c r="V138" s="21">
        <v>48</v>
      </c>
      <c r="W138" s="21">
        <v>4</v>
      </c>
      <c r="X138" s="22"/>
    </row>
    <row r="139" spans="1:24" s="1" customFormat="1" ht="35" customHeight="1" x14ac:dyDescent="0.3">
      <c r="A139" s="11" t="s">
        <v>23</v>
      </c>
      <c r="B139" s="11" t="s">
        <v>208</v>
      </c>
      <c r="C139" s="12" t="s">
        <v>228</v>
      </c>
      <c r="D139" s="47"/>
      <c r="E139" s="33" t="str">
        <f>HYPERLINK("https://www.google.ru/search?q=10211101002124829-0210&amp;newwindow=1&amp;tbm=isch","Еще фото")</f>
        <v>Еще фото</v>
      </c>
      <c r="F139" s="13"/>
      <c r="G139" s="11" t="s">
        <v>210</v>
      </c>
      <c r="H139" s="11" t="s">
        <v>27</v>
      </c>
      <c r="I139" s="14" t="s">
        <v>211</v>
      </c>
      <c r="J139" s="14" t="s">
        <v>28</v>
      </c>
      <c r="K139" s="15" t="s">
        <v>47</v>
      </c>
      <c r="L139" s="50" t="s">
        <v>229</v>
      </c>
      <c r="M139" s="14" t="s">
        <v>31</v>
      </c>
      <c r="N139" s="14" t="s">
        <v>197</v>
      </c>
      <c r="O139" s="14"/>
      <c r="P139" s="15" t="s">
        <v>230</v>
      </c>
      <c r="Q139" s="16">
        <v>6799</v>
      </c>
      <c r="R139" s="17">
        <v>69.44</v>
      </c>
      <c r="S139" s="18">
        <v>2389.4354999999996</v>
      </c>
      <c r="T139" s="19" t="s">
        <v>51</v>
      </c>
      <c r="U139" s="20" t="s">
        <v>224</v>
      </c>
      <c r="V139" s="21">
        <v>40</v>
      </c>
      <c r="W139" s="21">
        <v>3</v>
      </c>
      <c r="X139" s="22"/>
    </row>
    <row r="140" spans="1:24" s="1" customFormat="1" ht="35" customHeight="1" x14ac:dyDescent="0.3">
      <c r="A140" s="23" t="s">
        <v>23</v>
      </c>
      <c r="B140" s="23" t="s">
        <v>208</v>
      </c>
      <c r="C140" s="12" t="s">
        <v>228</v>
      </c>
      <c r="D140" s="48"/>
      <c r="E140" s="33" t="str">
        <f>HYPERLINK("https://www.google.ru/search?q=10211101002124829-0210&amp;newwindow=1&amp;tbm=isch","Еще фото")</f>
        <v>Еще фото</v>
      </c>
      <c r="F140" s="13"/>
      <c r="G140" s="23" t="s">
        <v>210</v>
      </c>
      <c r="H140" s="23" t="s">
        <v>27</v>
      </c>
      <c r="I140" s="23" t="s">
        <v>211</v>
      </c>
      <c r="J140" s="14" t="s">
        <v>28</v>
      </c>
      <c r="K140" s="15" t="s">
        <v>47</v>
      </c>
      <c r="L140" s="51"/>
      <c r="M140" s="14" t="s">
        <v>31</v>
      </c>
      <c r="N140" s="14" t="s">
        <v>197</v>
      </c>
      <c r="O140" s="14"/>
      <c r="P140" s="15" t="s">
        <v>230</v>
      </c>
      <c r="Q140" s="16">
        <v>6799</v>
      </c>
      <c r="R140" s="17">
        <v>69.44</v>
      </c>
      <c r="S140" s="18">
        <v>2389.4354999999996</v>
      </c>
      <c r="T140" s="19" t="s">
        <v>51</v>
      </c>
      <c r="U140" s="20" t="s">
        <v>52</v>
      </c>
      <c r="V140" s="21">
        <v>42</v>
      </c>
      <c r="W140" s="21">
        <v>5</v>
      </c>
      <c r="X140" s="22"/>
    </row>
    <row r="141" spans="1:24" s="1" customFormat="1" ht="37.049999999999997" customHeight="1" x14ac:dyDescent="0.3">
      <c r="A141" s="23" t="s">
        <v>23</v>
      </c>
      <c r="B141" s="23" t="s">
        <v>208</v>
      </c>
      <c r="C141" s="12" t="s">
        <v>228</v>
      </c>
      <c r="D141" s="49"/>
      <c r="E141" s="33" t="str">
        <f>HYPERLINK("https://www.google.ru/search?q=10211101002124829-0210&amp;newwindow=1&amp;tbm=isch","Еще фото")</f>
        <v>Еще фото</v>
      </c>
      <c r="F141" s="13"/>
      <c r="G141" s="23" t="s">
        <v>210</v>
      </c>
      <c r="H141" s="23" t="s">
        <v>27</v>
      </c>
      <c r="I141" s="23" t="s">
        <v>211</v>
      </c>
      <c r="J141" s="14" t="s">
        <v>28</v>
      </c>
      <c r="K141" s="15" t="s">
        <v>47</v>
      </c>
      <c r="L141" s="52"/>
      <c r="M141" s="14" t="s">
        <v>31</v>
      </c>
      <c r="N141" s="14" t="s">
        <v>197</v>
      </c>
      <c r="O141" s="14"/>
      <c r="P141" s="15" t="s">
        <v>230</v>
      </c>
      <c r="Q141" s="16">
        <v>6799</v>
      </c>
      <c r="R141" s="17">
        <v>69.44</v>
      </c>
      <c r="S141" s="18">
        <v>2389.4354999999996</v>
      </c>
      <c r="T141" s="19" t="s">
        <v>51</v>
      </c>
      <c r="U141" s="20" t="s">
        <v>214</v>
      </c>
      <c r="V141" s="21">
        <v>44</v>
      </c>
      <c r="W141" s="21">
        <v>3</v>
      </c>
      <c r="X141" s="22"/>
    </row>
    <row r="142" spans="1:24" s="1" customFormat="1" ht="35" customHeight="1" x14ac:dyDescent="0.3">
      <c r="A142" s="11" t="s">
        <v>23</v>
      </c>
      <c r="B142" s="11" t="s">
        <v>208</v>
      </c>
      <c r="C142" s="12" t="s">
        <v>231</v>
      </c>
      <c r="D142" s="47"/>
      <c r="E142" s="33" t="str">
        <f>HYPERLINK("https://www.google.ru/search?q=50251101002170001-3900&amp;newwindow=1&amp;tbm=isch","Еще фото")</f>
        <v>Еще фото</v>
      </c>
      <c r="F142" s="13"/>
      <c r="G142" s="11" t="s">
        <v>210</v>
      </c>
      <c r="H142" s="11" t="s">
        <v>27</v>
      </c>
      <c r="I142" s="14" t="s">
        <v>211</v>
      </c>
      <c r="J142" s="14" t="s">
        <v>28</v>
      </c>
      <c r="K142" s="15" t="s">
        <v>47</v>
      </c>
      <c r="L142" s="50" t="s">
        <v>232</v>
      </c>
      <c r="M142" s="14" t="s">
        <v>31</v>
      </c>
      <c r="N142" s="14" t="s">
        <v>233</v>
      </c>
      <c r="O142" s="14"/>
      <c r="P142" s="15" t="s">
        <v>191</v>
      </c>
      <c r="Q142" s="16">
        <v>5290</v>
      </c>
      <c r="R142" s="17">
        <v>68.28</v>
      </c>
      <c r="S142" s="18">
        <v>1929.4354999999998</v>
      </c>
      <c r="T142" s="19" t="s">
        <v>51</v>
      </c>
      <c r="U142" s="20" t="s">
        <v>52</v>
      </c>
      <c r="V142" s="21">
        <v>42</v>
      </c>
      <c r="W142" s="21">
        <v>1</v>
      </c>
      <c r="X142" s="22"/>
    </row>
    <row r="143" spans="1:24" s="1" customFormat="1" ht="35" customHeight="1" x14ac:dyDescent="0.3">
      <c r="A143" s="23" t="s">
        <v>23</v>
      </c>
      <c r="B143" s="23" t="s">
        <v>208</v>
      </c>
      <c r="C143" s="12" t="s">
        <v>231</v>
      </c>
      <c r="D143" s="48"/>
      <c r="E143" s="33" t="str">
        <f>HYPERLINK("https://www.google.ru/search?q=50251101002170001-3900&amp;newwindow=1&amp;tbm=isch","Еще фото")</f>
        <v>Еще фото</v>
      </c>
      <c r="F143" s="13"/>
      <c r="G143" s="23" t="s">
        <v>210</v>
      </c>
      <c r="H143" s="23" t="s">
        <v>27</v>
      </c>
      <c r="I143" s="23" t="s">
        <v>211</v>
      </c>
      <c r="J143" s="14" t="s">
        <v>28</v>
      </c>
      <c r="K143" s="15" t="s">
        <v>47</v>
      </c>
      <c r="L143" s="51"/>
      <c r="M143" s="14" t="s">
        <v>31</v>
      </c>
      <c r="N143" s="14" t="s">
        <v>233</v>
      </c>
      <c r="O143" s="14"/>
      <c r="P143" s="15" t="s">
        <v>191</v>
      </c>
      <c r="Q143" s="16">
        <v>5290</v>
      </c>
      <c r="R143" s="17">
        <v>68.28</v>
      </c>
      <c r="S143" s="18">
        <v>1929.4354999999998</v>
      </c>
      <c r="T143" s="19" t="s">
        <v>51</v>
      </c>
      <c r="U143" s="20" t="s">
        <v>214</v>
      </c>
      <c r="V143" s="21">
        <v>44</v>
      </c>
      <c r="W143" s="21">
        <v>2</v>
      </c>
      <c r="X143" s="22"/>
    </row>
    <row r="144" spans="1:24" s="1" customFormat="1" ht="37.049999999999997" customHeight="1" x14ac:dyDescent="0.3">
      <c r="A144" s="23" t="s">
        <v>23</v>
      </c>
      <c r="B144" s="23" t="s">
        <v>208</v>
      </c>
      <c r="C144" s="12" t="s">
        <v>231</v>
      </c>
      <c r="D144" s="49"/>
      <c r="E144" s="33" t="str">
        <f>HYPERLINK("https://www.google.ru/search?q=50251101002170001-3900&amp;newwindow=1&amp;tbm=isch","Еще фото")</f>
        <v>Еще фото</v>
      </c>
      <c r="F144" s="13"/>
      <c r="G144" s="23" t="s">
        <v>210</v>
      </c>
      <c r="H144" s="23" t="s">
        <v>27</v>
      </c>
      <c r="I144" s="23" t="s">
        <v>211</v>
      </c>
      <c r="J144" s="14" t="s">
        <v>28</v>
      </c>
      <c r="K144" s="15" t="s">
        <v>47</v>
      </c>
      <c r="L144" s="52"/>
      <c r="M144" s="14" t="s">
        <v>31</v>
      </c>
      <c r="N144" s="14" t="s">
        <v>233</v>
      </c>
      <c r="O144" s="14"/>
      <c r="P144" s="15" t="s">
        <v>191</v>
      </c>
      <c r="Q144" s="16">
        <v>5290</v>
      </c>
      <c r="R144" s="17">
        <v>68.28</v>
      </c>
      <c r="S144" s="18">
        <v>1929.4354999999998</v>
      </c>
      <c r="T144" s="19" t="s">
        <v>51</v>
      </c>
      <c r="U144" s="20" t="s">
        <v>53</v>
      </c>
      <c r="V144" s="21">
        <v>46</v>
      </c>
      <c r="W144" s="21">
        <v>1</v>
      </c>
      <c r="X144" s="22"/>
    </row>
    <row r="145" spans="1:24" s="1" customFormat="1" ht="35" customHeight="1" x14ac:dyDescent="0.3">
      <c r="A145" s="11" t="s">
        <v>23</v>
      </c>
      <c r="B145" s="11" t="s">
        <v>208</v>
      </c>
      <c r="C145" s="12" t="s">
        <v>234</v>
      </c>
      <c r="D145" s="47"/>
      <c r="E145" s="33" t="str">
        <f>HYPERLINK("https://www.google.ru/search?q=50251101002159085-0200&amp;newwindow=1&amp;tbm=isch","Еще фото")</f>
        <v>Еще фото</v>
      </c>
      <c r="F145" s="13"/>
      <c r="G145" s="11" t="s">
        <v>210</v>
      </c>
      <c r="H145" s="11" t="s">
        <v>27</v>
      </c>
      <c r="I145" s="14" t="s">
        <v>211</v>
      </c>
      <c r="J145" s="14" t="s">
        <v>28</v>
      </c>
      <c r="K145" s="15" t="s">
        <v>47</v>
      </c>
      <c r="L145" s="50" t="s">
        <v>235</v>
      </c>
      <c r="M145" s="14" t="s">
        <v>31</v>
      </c>
      <c r="N145" s="14" t="s">
        <v>197</v>
      </c>
      <c r="O145" s="14"/>
      <c r="P145" s="15" t="s">
        <v>191</v>
      </c>
      <c r="Q145" s="16">
        <v>5490</v>
      </c>
      <c r="R145" s="17">
        <v>67.069999999999993</v>
      </c>
      <c r="S145" s="18">
        <v>2078.9354999999996</v>
      </c>
      <c r="T145" s="19" t="s">
        <v>51</v>
      </c>
      <c r="U145" s="20" t="s">
        <v>52</v>
      </c>
      <c r="V145" s="21">
        <v>42</v>
      </c>
      <c r="W145" s="21">
        <v>2</v>
      </c>
      <c r="X145" s="22"/>
    </row>
    <row r="146" spans="1:24" s="1" customFormat="1" ht="35" customHeight="1" x14ac:dyDescent="0.3">
      <c r="A146" s="23" t="s">
        <v>23</v>
      </c>
      <c r="B146" s="23" t="s">
        <v>208</v>
      </c>
      <c r="C146" s="12" t="s">
        <v>234</v>
      </c>
      <c r="D146" s="48"/>
      <c r="E146" s="33" t="str">
        <f>HYPERLINK("https://www.google.ru/search?q=50251101002159085-0200&amp;newwindow=1&amp;tbm=isch","Еще фото")</f>
        <v>Еще фото</v>
      </c>
      <c r="F146" s="13"/>
      <c r="G146" s="23" t="s">
        <v>210</v>
      </c>
      <c r="H146" s="23" t="s">
        <v>27</v>
      </c>
      <c r="I146" s="23" t="s">
        <v>211</v>
      </c>
      <c r="J146" s="14" t="s">
        <v>28</v>
      </c>
      <c r="K146" s="15" t="s">
        <v>47</v>
      </c>
      <c r="L146" s="51"/>
      <c r="M146" s="14" t="s">
        <v>31</v>
      </c>
      <c r="N146" s="14" t="s">
        <v>197</v>
      </c>
      <c r="O146" s="14"/>
      <c r="P146" s="15" t="s">
        <v>191</v>
      </c>
      <c r="Q146" s="16">
        <v>5490</v>
      </c>
      <c r="R146" s="17">
        <v>67.069999999999993</v>
      </c>
      <c r="S146" s="18">
        <v>2078.9354999999996</v>
      </c>
      <c r="T146" s="19" t="s">
        <v>51</v>
      </c>
      <c r="U146" s="20" t="s">
        <v>214</v>
      </c>
      <c r="V146" s="21">
        <v>44</v>
      </c>
      <c r="W146" s="21">
        <v>2</v>
      </c>
      <c r="X146" s="22"/>
    </row>
    <row r="147" spans="1:24" s="1" customFormat="1" ht="37.049999999999997" customHeight="1" x14ac:dyDescent="0.3">
      <c r="A147" s="23" t="s">
        <v>23</v>
      </c>
      <c r="B147" s="23" t="s">
        <v>208</v>
      </c>
      <c r="C147" s="12" t="s">
        <v>234</v>
      </c>
      <c r="D147" s="49"/>
      <c r="E147" s="33" t="str">
        <f>HYPERLINK("https://www.google.ru/search?q=50251101002159085-0200&amp;newwindow=1&amp;tbm=isch","Еще фото")</f>
        <v>Еще фото</v>
      </c>
      <c r="F147" s="13"/>
      <c r="G147" s="23" t="s">
        <v>210</v>
      </c>
      <c r="H147" s="23" t="s">
        <v>27</v>
      </c>
      <c r="I147" s="23" t="s">
        <v>211</v>
      </c>
      <c r="J147" s="14" t="s">
        <v>28</v>
      </c>
      <c r="K147" s="15" t="s">
        <v>47</v>
      </c>
      <c r="L147" s="52"/>
      <c r="M147" s="14" t="s">
        <v>31</v>
      </c>
      <c r="N147" s="14" t="s">
        <v>197</v>
      </c>
      <c r="O147" s="14"/>
      <c r="P147" s="15" t="s">
        <v>191</v>
      </c>
      <c r="Q147" s="16">
        <v>5490</v>
      </c>
      <c r="R147" s="17">
        <v>67.069999999999993</v>
      </c>
      <c r="S147" s="18">
        <v>2078.9354999999996</v>
      </c>
      <c r="T147" s="19" t="s">
        <v>51</v>
      </c>
      <c r="U147" s="20" t="s">
        <v>53</v>
      </c>
      <c r="V147" s="21">
        <v>46</v>
      </c>
      <c r="W147" s="21">
        <v>2</v>
      </c>
      <c r="X147" s="22"/>
    </row>
    <row r="148" spans="1:24" s="1" customFormat="1" ht="35" customHeight="1" x14ac:dyDescent="0.3">
      <c r="A148" s="11" t="s">
        <v>23</v>
      </c>
      <c r="B148" s="11" t="s">
        <v>208</v>
      </c>
      <c r="C148" s="12" t="s">
        <v>236</v>
      </c>
      <c r="D148" s="47"/>
      <c r="E148" s="33" t="str">
        <f>HYPERLINK("https://www.google.ru/search?q=10211101002150820-59A2&amp;newwindow=1&amp;tbm=isch","Еще фото")</f>
        <v>Еще фото</v>
      </c>
      <c r="F148" s="13"/>
      <c r="G148" s="11" t="s">
        <v>210</v>
      </c>
      <c r="H148" s="11" t="s">
        <v>27</v>
      </c>
      <c r="I148" s="14" t="s">
        <v>211</v>
      </c>
      <c r="J148" s="14" t="s">
        <v>28</v>
      </c>
      <c r="K148" s="15" t="s">
        <v>47</v>
      </c>
      <c r="L148" s="50" t="s">
        <v>212</v>
      </c>
      <c r="M148" s="14" t="s">
        <v>31</v>
      </c>
      <c r="N148" s="14" t="s">
        <v>32</v>
      </c>
      <c r="O148" s="14"/>
      <c r="P148" s="15" t="s">
        <v>213</v>
      </c>
      <c r="Q148" s="16">
        <v>4999</v>
      </c>
      <c r="R148" s="17">
        <v>64.64</v>
      </c>
      <c r="S148" s="18">
        <v>2032.9354999999998</v>
      </c>
      <c r="T148" s="19" t="s">
        <v>51</v>
      </c>
      <c r="U148" s="20" t="s">
        <v>52</v>
      </c>
      <c r="V148" s="21">
        <v>42</v>
      </c>
      <c r="W148" s="21">
        <v>2</v>
      </c>
      <c r="X148" s="22"/>
    </row>
    <row r="149" spans="1:24" s="1" customFormat="1" ht="35" customHeight="1" x14ac:dyDescent="0.3">
      <c r="A149" s="23" t="s">
        <v>23</v>
      </c>
      <c r="B149" s="23" t="s">
        <v>208</v>
      </c>
      <c r="C149" s="12" t="s">
        <v>236</v>
      </c>
      <c r="D149" s="48"/>
      <c r="E149" s="33" t="str">
        <f>HYPERLINK("https://www.google.ru/search?q=10211101002150820-59A2&amp;newwindow=1&amp;tbm=isch","Еще фото")</f>
        <v>Еще фото</v>
      </c>
      <c r="F149" s="13"/>
      <c r="G149" s="23" t="s">
        <v>210</v>
      </c>
      <c r="H149" s="23" t="s">
        <v>27</v>
      </c>
      <c r="I149" s="23" t="s">
        <v>211</v>
      </c>
      <c r="J149" s="14" t="s">
        <v>28</v>
      </c>
      <c r="K149" s="15" t="s">
        <v>47</v>
      </c>
      <c r="L149" s="51"/>
      <c r="M149" s="14" t="s">
        <v>31</v>
      </c>
      <c r="N149" s="14" t="s">
        <v>32</v>
      </c>
      <c r="O149" s="14"/>
      <c r="P149" s="15" t="s">
        <v>213</v>
      </c>
      <c r="Q149" s="16">
        <v>4999</v>
      </c>
      <c r="R149" s="17">
        <v>64.64</v>
      </c>
      <c r="S149" s="18">
        <v>2032.9354999999998</v>
      </c>
      <c r="T149" s="19" t="s">
        <v>51</v>
      </c>
      <c r="U149" s="20" t="s">
        <v>214</v>
      </c>
      <c r="V149" s="21">
        <v>44</v>
      </c>
      <c r="W149" s="21">
        <v>3</v>
      </c>
      <c r="X149" s="22"/>
    </row>
    <row r="150" spans="1:24" s="1" customFormat="1" ht="37.049999999999997" customHeight="1" x14ac:dyDescent="0.3">
      <c r="A150" s="23" t="s">
        <v>23</v>
      </c>
      <c r="B150" s="23" t="s">
        <v>208</v>
      </c>
      <c r="C150" s="12" t="s">
        <v>236</v>
      </c>
      <c r="D150" s="49"/>
      <c r="E150" s="33" t="str">
        <f>HYPERLINK("https://www.google.ru/search?q=10211101002150820-59A2&amp;newwindow=1&amp;tbm=isch","Еще фото")</f>
        <v>Еще фото</v>
      </c>
      <c r="F150" s="13"/>
      <c r="G150" s="23" t="s">
        <v>210</v>
      </c>
      <c r="H150" s="23" t="s">
        <v>27</v>
      </c>
      <c r="I150" s="23" t="s">
        <v>211</v>
      </c>
      <c r="J150" s="14" t="s">
        <v>28</v>
      </c>
      <c r="K150" s="15" t="s">
        <v>47</v>
      </c>
      <c r="L150" s="52"/>
      <c r="M150" s="14" t="s">
        <v>31</v>
      </c>
      <c r="N150" s="14" t="s">
        <v>32</v>
      </c>
      <c r="O150" s="14"/>
      <c r="P150" s="15" t="s">
        <v>213</v>
      </c>
      <c r="Q150" s="16">
        <v>4999</v>
      </c>
      <c r="R150" s="17">
        <v>64.64</v>
      </c>
      <c r="S150" s="18">
        <v>2032.9354999999998</v>
      </c>
      <c r="T150" s="19" t="s">
        <v>51</v>
      </c>
      <c r="U150" s="20" t="s">
        <v>53</v>
      </c>
      <c r="V150" s="21">
        <v>46</v>
      </c>
      <c r="W150" s="21">
        <v>2</v>
      </c>
      <c r="X150" s="22"/>
    </row>
    <row r="151" spans="1:24" s="1" customFormat="1" ht="108" customHeight="1" x14ac:dyDescent="0.3">
      <c r="A151" s="11" t="s">
        <v>23</v>
      </c>
      <c r="B151" s="11" t="s">
        <v>208</v>
      </c>
      <c r="C151" s="12" t="s">
        <v>237</v>
      </c>
      <c r="D151" s="27"/>
      <c r="E151" s="33" t="str">
        <f>HYPERLINK("https://www.google.ru/search?q=50251121302128917-9999&amp;newwindow=1&amp;tbm=isch","Еще фото")</f>
        <v>Еще фото</v>
      </c>
      <c r="F151" s="13"/>
      <c r="G151" s="11" t="s">
        <v>210</v>
      </c>
      <c r="H151" s="11" t="s">
        <v>27</v>
      </c>
      <c r="I151" s="14" t="s">
        <v>211</v>
      </c>
      <c r="J151" s="14" t="s">
        <v>28</v>
      </c>
      <c r="K151" s="15" t="s">
        <v>47</v>
      </c>
      <c r="L151" s="14" t="s">
        <v>238</v>
      </c>
      <c r="M151" s="14" t="s">
        <v>31</v>
      </c>
      <c r="N151" s="14" t="s">
        <v>71</v>
      </c>
      <c r="O151" s="14"/>
      <c r="P151" s="15" t="s">
        <v>239</v>
      </c>
      <c r="Q151" s="16">
        <v>3399</v>
      </c>
      <c r="R151" s="17">
        <v>62.11</v>
      </c>
      <c r="S151" s="18">
        <v>1480.9354999999998</v>
      </c>
      <c r="T151" s="19" t="s">
        <v>34</v>
      </c>
      <c r="U151" s="20" t="s">
        <v>180</v>
      </c>
      <c r="V151" s="24" t="s">
        <v>38</v>
      </c>
      <c r="W151" s="21">
        <v>1</v>
      </c>
      <c r="X151" s="22"/>
    </row>
    <row r="152" spans="1:24" s="1" customFormat="1" ht="52.05" customHeight="1" x14ac:dyDescent="0.3">
      <c r="A152" s="11" t="s">
        <v>23</v>
      </c>
      <c r="B152" s="11" t="s">
        <v>215</v>
      </c>
      <c r="C152" s="12" t="s">
        <v>240</v>
      </c>
      <c r="D152" s="53"/>
      <c r="E152" s="33" t="str">
        <f>HYPERLINK("https://www.google.ru/search?q=50351111202158436-55Y5&amp;newwindow=1&amp;tbm=isch","Еще фото")</f>
        <v>Еще фото</v>
      </c>
      <c r="F152" s="13"/>
      <c r="G152" s="11" t="s">
        <v>217</v>
      </c>
      <c r="H152" s="11" t="s">
        <v>27</v>
      </c>
      <c r="I152" s="14" t="s">
        <v>211</v>
      </c>
      <c r="J152" s="14" t="s">
        <v>28</v>
      </c>
      <c r="K152" s="15" t="s">
        <v>29</v>
      </c>
      <c r="L152" s="50" t="s">
        <v>241</v>
      </c>
      <c r="M152" s="14" t="s">
        <v>31</v>
      </c>
      <c r="N152" s="14" t="s">
        <v>32</v>
      </c>
      <c r="O152" s="14"/>
      <c r="P152" s="15" t="s">
        <v>219</v>
      </c>
      <c r="Q152" s="16">
        <v>7499</v>
      </c>
      <c r="R152" s="17">
        <v>53.22</v>
      </c>
      <c r="S152" s="18">
        <v>4033.9354999999996</v>
      </c>
      <c r="T152" s="19" t="s">
        <v>34</v>
      </c>
      <c r="U152" s="20" t="s">
        <v>177</v>
      </c>
      <c r="V152" s="21">
        <v>46</v>
      </c>
      <c r="W152" s="21">
        <v>2</v>
      </c>
      <c r="X152" s="22"/>
    </row>
    <row r="153" spans="1:24" s="1" customFormat="1" ht="61.05" customHeight="1" x14ac:dyDescent="0.3">
      <c r="A153" s="23" t="s">
        <v>23</v>
      </c>
      <c r="B153" s="23" t="s">
        <v>215</v>
      </c>
      <c r="C153" s="12" t="s">
        <v>240</v>
      </c>
      <c r="D153" s="54"/>
      <c r="E153" s="33" t="str">
        <f>HYPERLINK("https://www.google.ru/search?q=50351111202158436-55Y5&amp;newwindow=1&amp;tbm=isch","Еще фото")</f>
        <v>Еще фото</v>
      </c>
      <c r="F153" s="13"/>
      <c r="G153" s="23" t="s">
        <v>217</v>
      </c>
      <c r="H153" s="23" t="s">
        <v>27</v>
      </c>
      <c r="I153" s="23" t="s">
        <v>211</v>
      </c>
      <c r="J153" s="14" t="s">
        <v>28</v>
      </c>
      <c r="K153" s="15" t="s">
        <v>29</v>
      </c>
      <c r="L153" s="52"/>
      <c r="M153" s="14" t="s">
        <v>31</v>
      </c>
      <c r="N153" s="14" t="s">
        <v>32</v>
      </c>
      <c r="O153" s="14"/>
      <c r="P153" s="15" t="s">
        <v>219</v>
      </c>
      <c r="Q153" s="16">
        <v>7499</v>
      </c>
      <c r="R153" s="17">
        <v>53.22</v>
      </c>
      <c r="S153" s="18">
        <v>4033.9354999999996</v>
      </c>
      <c r="T153" s="19" t="s">
        <v>34</v>
      </c>
      <c r="U153" s="20" t="s">
        <v>179</v>
      </c>
      <c r="V153" s="21">
        <v>48</v>
      </c>
      <c r="W153" s="21">
        <v>3</v>
      </c>
      <c r="X153" s="22"/>
    </row>
    <row r="154" spans="1:24" s="1" customFormat="1" ht="52.05" customHeight="1" x14ac:dyDescent="0.3">
      <c r="A154" s="11" t="s">
        <v>23</v>
      </c>
      <c r="B154" s="11" t="s">
        <v>215</v>
      </c>
      <c r="C154" s="12" t="s">
        <v>242</v>
      </c>
      <c r="D154" s="53"/>
      <c r="E154" s="33" t="str">
        <f>HYPERLINK("https://www.google.ru/search?q=50251101002151637-5872&amp;newwindow=1&amp;tbm=isch","Еще фото")</f>
        <v>Еще фото</v>
      </c>
      <c r="F154" s="13"/>
      <c r="G154" s="11" t="s">
        <v>217</v>
      </c>
      <c r="H154" s="11" t="s">
        <v>27</v>
      </c>
      <c r="I154" s="14" t="s">
        <v>211</v>
      </c>
      <c r="J154" s="14" t="s">
        <v>28</v>
      </c>
      <c r="K154" s="15" t="s">
        <v>47</v>
      </c>
      <c r="L154" s="50" t="s">
        <v>243</v>
      </c>
      <c r="M154" s="14" t="s">
        <v>31</v>
      </c>
      <c r="N154" s="14" t="s">
        <v>32</v>
      </c>
      <c r="O154" s="14"/>
      <c r="P154" s="15" t="s">
        <v>191</v>
      </c>
      <c r="Q154" s="16">
        <v>4999</v>
      </c>
      <c r="R154" s="17">
        <v>52.44</v>
      </c>
      <c r="S154" s="18">
        <v>2734.4354999999996</v>
      </c>
      <c r="T154" s="19" t="s">
        <v>51</v>
      </c>
      <c r="U154" s="20" t="s">
        <v>224</v>
      </c>
      <c r="V154" s="21">
        <v>40</v>
      </c>
      <c r="W154" s="21">
        <v>2</v>
      </c>
      <c r="X154" s="22"/>
    </row>
    <row r="155" spans="1:24" s="1" customFormat="1" ht="61.05" customHeight="1" x14ac:dyDescent="0.3">
      <c r="A155" s="23" t="s">
        <v>23</v>
      </c>
      <c r="B155" s="23" t="s">
        <v>215</v>
      </c>
      <c r="C155" s="12" t="s">
        <v>242</v>
      </c>
      <c r="D155" s="54"/>
      <c r="E155" s="33" t="str">
        <f>HYPERLINK("https://www.google.ru/search?q=50251101002151637-5872&amp;newwindow=1&amp;tbm=isch","Еще фото")</f>
        <v>Еще фото</v>
      </c>
      <c r="F155" s="13"/>
      <c r="G155" s="23" t="s">
        <v>217</v>
      </c>
      <c r="H155" s="23" t="s">
        <v>27</v>
      </c>
      <c r="I155" s="23" t="s">
        <v>211</v>
      </c>
      <c r="J155" s="14" t="s">
        <v>28</v>
      </c>
      <c r="K155" s="15" t="s">
        <v>47</v>
      </c>
      <c r="L155" s="52"/>
      <c r="M155" s="14" t="s">
        <v>31</v>
      </c>
      <c r="N155" s="14" t="s">
        <v>32</v>
      </c>
      <c r="O155" s="14"/>
      <c r="P155" s="15" t="s">
        <v>191</v>
      </c>
      <c r="Q155" s="16">
        <v>4999</v>
      </c>
      <c r="R155" s="17">
        <v>52.44</v>
      </c>
      <c r="S155" s="18">
        <v>2734.4354999999996</v>
      </c>
      <c r="T155" s="19" t="s">
        <v>51</v>
      </c>
      <c r="U155" s="20" t="s">
        <v>214</v>
      </c>
      <c r="V155" s="21">
        <v>44</v>
      </c>
      <c r="W155" s="21">
        <v>1</v>
      </c>
      <c r="X155" s="22"/>
    </row>
    <row r="156" spans="1:24" s="1" customFormat="1" ht="108" customHeight="1" x14ac:dyDescent="0.3">
      <c r="A156" s="11" t="s">
        <v>23</v>
      </c>
      <c r="B156" s="11" t="s">
        <v>208</v>
      </c>
      <c r="C156" s="12" t="s">
        <v>244</v>
      </c>
      <c r="D156" s="27"/>
      <c r="E156" s="33" t="str">
        <f>HYPERLINK("https://www.google.ru/search?q=10211101002150823-54G9&amp;newwindow=1&amp;tbm=isch","Еще фото")</f>
        <v>Еще фото</v>
      </c>
      <c r="F156" s="13"/>
      <c r="G156" s="11" t="s">
        <v>210</v>
      </c>
      <c r="H156" s="11" t="s">
        <v>27</v>
      </c>
      <c r="I156" s="14" t="s">
        <v>211</v>
      </c>
      <c r="J156" s="14" t="s">
        <v>28</v>
      </c>
      <c r="K156" s="15" t="s">
        <v>47</v>
      </c>
      <c r="L156" s="14" t="s">
        <v>245</v>
      </c>
      <c r="M156" s="14" t="s">
        <v>31</v>
      </c>
      <c r="N156" s="14" t="s">
        <v>32</v>
      </c>
      <c r="O156" s="14"/>
      <c r="P156" s="15" t="s">
        <v>213</v>
      </c>
      <c r="Q156" s="16">
        <v>6490</v>
      </c>
      <c r="R156" s="17">
        <v>46</v>
      </c>
      <c r="S156" s="18">
        <v>4030.2899999999995</v>
      </c>
      <c r="T156" s="19" t="s">
        <v>51</v>
      </c>
      <c r="U156" s="20" t="s">
        <v>58</v>
      </c>
      <c r="V156" s="21">
        <v>50</v>
      </c>
      <c r="W156" s="21">
        <v>1</v>
      </c>
      <c r="X156" s="22"/>
    </row>
    <row r="157" spans="1:24" s="1" customFormat="1" ht="108" customHeight="1" x14ac:dyDescent="0.3">
      <c r="A157" s="11" t="s">
        <v>23</v>
      </c>
      <c r="B157" s="11" t="s">
        <v>215</v>
      </c>
      <c r="C157" s="12" t="s">
        <v>246</v>
      </c>
      <c r="D157" s="27"/>
      <c r="E157" s="33" t="str">
        <f>HYPERLINK("https://www.google.ru/search?q=50251101002151637-0200&amp;newwindow=1&amp;tbm=isch","Еще фото")</f>
        <v>Еще фото</v>
      </c>
      <c r="F157" s="13"/>
      <c r="G157" s="11" t="s">
        <v>217</v>
      </c>
      <c r="H157" s="11" t="s">
        <v>27</v>
      </c>
      <c r="I157" s="14" t="s">
        <v>211</v>
      </c>
      <c r="J157" s="14" t="s">
        <v>28</v>
      </c>
      <c r="K157" s="15" t="s">
        <v>47</v>
      </c>
      <c r="L157" s="14" t="s">
        <v>243</v>
      </c>
      <c r="M157" s="14" t="s">
        <v>31</v>
      </c>
      <c r="N157" s="14" t="s">
        <v>197</v>
      </c>
      <c r="O157" s="14"/>
      <c r="P157" s="15" t="s">
        <v>191</v>
      </c>
      <c r="Q157" s="16">
        <v>4999</v>
      </c>
      <c r="R157" s="17">
        <v>46</v>
      </c>
      <c r="S157" s="18">
        <v>3104.3789999999999</v>
      </c>
      <c r="T157" s="19" t="s">
        <v>51</v>
      </c>
      <c r="U157" s="20" t="s">
        <v>224</v>
      </c>
      <c r="V157" s="21">
        <v>40</v>
      </c>
      <c r="W157" s="21">
        <v>1</v>
      </c>
      <c r="X157" s="22"/>
    </row>
    <row r="158" spans="1:24" s="1" customFormat="1" ht="108" customHeight="1" x14ac:dyDescent="0.3">
      <c r="A158" s="11" t="s">
        <v>23</v>
      </c>
      <c r="B158" s="11" t="s">
        <v>208</v>
      </c>
      <c r="C158" s="12" t="s">
        <v>247</v>
      </c>
      <c r="D158" s="27"/>
      <c r="E158" s="33" t="str">
        <f>HYPERLINK("https://www.google.ru/search?q=50251101002170001-0200&amp;newwindow=1&amp;tbm=isch","Еще фото")</f>
        <v>Еще фото</v>
      </c>
      <c r="F158" s="13"/>
      <c r="G158" s="11" t="s">
        <v>210</v>
      </c>
      <c r="H158" s="11" t="s">
        <v>27</v>
      </c>
      <c r="I158" s="14" t="s">
        <v>211</v>
      </c>
      <c r="J158" s="14" t="s">
        <v>28</v>
      </c>
      <c r="K158" s="15" t="s">
        <v>47</v>
      </c>
      <c r="L158" s="14" t="s">
        <v>232</v>
      </c>
      <c r="M158" s="14" t="s">
        <v>31</v>
      </c>
      <c r="N158" s="14" t="s">
        <v>197</v>
      </c>
      <c r="O158" s="14"/>
      <c r="P158" s="15" t="s">
        <v>191</v>
      </c>
      <c r="Q158" s="16">
        <v>5290</v>
      </c>
      <c r="R158" s="17">
        <v>46</v>
      </c>
      <c r="S158" s="18">
        <v>3285.0899999999997</v>
      </c>
      <c r="T158" s="19" t="s">
        <v>51</v>
      </c>
      <c r="U158" s="20" t="s">
        <v>53</v>
      </c>
      <c r="V158" s="21">
        <v>46</v>
      </c>
      <c r="W158" s="21">
        <v>2</v>
      </c>
      <c r="X158" s="22"/>
    </row>
    <row r="159" spans="1:24" s="1" customFormat="1" ht="108" customHeight="1" x14ac:dyDescent="0.3">
      <c r="A159" s="11" t="s">
        <v>23</v>
      </c>
      <c r="B159" s="11" t="s">
        <v>208</v>
      </c>
      <c r="C159" s="12" t="s">
        <v>248</v>
      </c>
      <c r="D159" s="27"/>
      <c r="E159" s="33" t="str">
        <f>HYPERLINK("https://www.google.ru/search?q=50251101002170001-6215&amp;newwindow=1&amp;tbm=isch","Еще фото")</f>
        <v>Еще фото</v>
      </c>
      <c r="F159" s="13"/>
      <c r="G159" s="11" t="s">
        <v>210</v>
      </c>
      <c r="H159" s="11" t="s">
        <v>27</v>
      </c>
      <c r="I159" s="14" t="s">
        <v>211</v>
      </c>
      <c r="J159" s="14" t="s">
        <v>28</v>
      </c>
      <c r="K159" s="15" t="s">
        <v>47</v>
      </c>
      <c r="L159" s="14" t="s">
        <v>232</v>
      </c>
      <c r="M159" s="14" t="s">
        <v>31</v>
      </c>
      <c r="N159" s="14" t="s">
        <v>32</v>
      </c>
      <c r="O159" s="14"/>
      <c r="P159" s="15" t="s">
        <v>191</v>
      </c>
      <c r="Q159" s="16">
        <v>5290</v>
      </c>
      <c r="R159" s="17">
        <v>46</v>
      </c>
      <c r="S159" s="18">
        <v>3285.0899999999997</v>
      </c>
      <c r="T159" s="19" t="s">
        <v>51</v>
      </c>
      <c r="U159" s="20" t="s">
        <v>214</v>
      </c>
      <c r="V159" s="21">
        <v>44</v>
      </c>
      <c r="W159" s="21">
        <v>2</v>
      </c>
      <c r="X159" s="22"/>
    </row>
    <row r="160" spans="1:24" s="1" customFormat="1" ht="108" customHeight="1" x14ac:dyDescent="0.3">
      <c r="A160" s="11" t="s">
        <v>23</v>
      </c>
      <c r="B160" s="11" t="s">
        <v>215</v>
      </c>
      <c r="C160" s="12" t="s">
        <v>249</v>
      </c>
      <c r="D160" s="27"/>
      <c r="E160" s="33" t="str">
        <f>HYPERLINK("https://www.google.ru/search?q=50351111202170385-99N0&amp;newwindow=1&amp;tbm=isch","Еще фото")</f>
        <v>Еще фото</v>
      </c>
      <c r="F160" s="13"/>
      <c r="G160" s="11" t="s">
        <v>217</v>
      </c>
      <c r="H160" s="11" t="s">
        <v>27</v>
      </c>
      <c r="I160" s="14" t="s">
        <v>211</v>
      </c>
      <c r="J160" s="14" t="s">
        <v>28</v>
      </c>
      <c r="K160" s="15" t="s">
        <v>29</v>
      </c>
      <c r="L160" s="14" t="s">
        <v>250</v>
      </c>
      <c r="M160" s="14" t="s">
        <v>31</v>
      </c>
      <c r="N160" s="14" t="s">
        <v>71</v>
      </c>
      <c r="O160" s="14"/>
      <c r="P160" s="15" t="s">
        <v>219</v>
      </c>
      <c r="Q160" s="16">
        <v>5990</v>
      </c>
      <c r="R160" s="17">
        <v>46</v>
      </c>
      <c r="S160" s="18">
        <v>3719.7899999999995</v>
      </c>
      <c r="T160" s="19" t="s">
        <v>34</v>
      </c>
      <c r="U160" s="20" t="s">
        <v>177</v>
      </c>
      <c r="V160" s="21">
        <v>46</v>
      </c>
      <c r="W160" s="21">
        <v>1</v>
      </c>
      <c r="X160" s="22"/>
    </row>
    <row r="161" spans="1:24" s="1" customFormat="1" ht="35" customHeight="1" x14ac:dyDescent="0.3">
      <c r="A161" s="11" t="s">
        <v>23</v>
      </c>
      <c r="B161" s="11" t="s">
        <v>251</v>
      </c>
      <c r="C161" s="12" t="s">
        <v>252</v>
      </c>
      <c r="D161" s="47"/>
      <c r="E161" s="33" t="str">
        <f>HYPERLINK("https://www.google.ru/search?q=10211141402126023-9999&amp;newwindow=1&amp;tbm=isch","Еще фото")</f>
        <v>Еще фото</v>
      </c>
      <c r="F161" s="13"/>
      <c r="G161" s="11" t="s">
        <v>253</v>
      </c>
      <c r="H161" s="11" t="s">
        <v>27</v>
      </c>
      <c r="I161" s="14" t="s">
        <v>254</v>
      </c>
      <c r="J161" s="14" t="s">
        <v>28</v>
      </c>
      <c r="K161" s="15" t="s">
        <v>47</v>
      </c>
      <c r="L161" s="50" t="s">
        <v>255</v>
      </c>
      <c r="M161" s="14" t="s">
        <v>31</v>
      </c>
      <c r="N161" s="14" t="s">
        <v>71</v>
      </c>
      <c r="O161" s="14"/>
      <c r="P161" s="15" t="s">
        <v>256</v>
      </c>
      <c r="Q161" s="16">
        <v>6199</v>
      </c>
      <c r="R161" s="17">
        <v>89.71</v>
      </c>
      <c r="S161" s="29">
        <v>733.43549999999993</v>
      </c>
      <c r="T161" s="19" t="s">
        <v>51</v>
      </c>
      <c r="U161" s="20" t="s">
        <v>52</v>
      </c>
      <c r="V161" s="21">
        <v>42</v>
      </c>
      <c r="W161" s="21">
        <v>2</v>
      </c>
      <c r="X161" s="22"/>
    </row>
    <row r="162" spans="1:24" s="1" customFormat="1" ht="35" customHeight="1" x14ac:dyDescent="0.3">
      <c r="A162" s="23" t="s">
        <v>23</v>
      </c>
      <c r="B162" s="23" t="s">
        <v>251</v>
      </c>
      <c r="C162" s="12" t="s">
        <v>252</v>
      </c>
      <c r="D162" s="48"/>
      <c r="E162" s="33" t="str">
        <f>HYPERLINK("https://www.google.ru/search?q=10211141402126023-9999&amp;newwindow=1&amp;tbm=isch","Еще фото")</f>
        <v>Еще фото</v>
      </c>
      <c r="F162" s="13"/>
      <c r="G162" s="23" t="s">
        <v>253</v>
      </c>
      <c r="H162" s="23" t="s">
        <v>27</v>
      </c>
      <c r="I162" s="23" t="s">
        <v>254</v>
      </c>
      <c r="J162" s="14" t="s">
        <v>28</v>
      </c>
      <c r="K162" s="15" t="s">
        <v>47</v>
      </c>
      <c r="L162" s="51"/>
      <c r="M162" s="14" t="s">
        <v>31</v>
      </c>
      <c r="N162" s="14" t="s">
        <v>71</v>
      </c>
      <c r="O162" s="14"/>
      <c r="P162" s="15" t="s">
        <v>256</v>
      </c>
      <c r="Q162" s="16">
        <v>6199</v>
      </c>
      <c r="R162" s="17">
        <v>89.71</v>
      </c>
      <c r="S162" s="29">
        <v>733.43549999999993</v>
      </c>
      <c r="T162" s="19" t="s">
        <v>51</v>
      </c>
      <c r="U162" s="20" t="s">
        <v>53</v>
      </c>
      <c r="V162" s="21">
        <v>46</v>
      </c>
      <c r="W162" s="21">
        <v>2</v>
      </c>
      <c r="X162" s="22"/>
    </row>
    <row r="163" spans="1:24" s="1" customFormat="1" ht="37.049999999999997" customHeight="1" x14ac:dyDescent="0.3">
      <c r="A163" s="23" t="s">
        <v>23</v>
      </c>
      <c r="B163" s="23" t="s">
        <v>251</v>
      </c>
      <c r="C163" s="12" t="s">
        <v>252</v>
      </c>
      <c r="D163" s="49"/>
      <c r="E163" s="33" t="str">
        <f>HYPERLINK("https://www.google.ru/search?q=10211141402126023-9999&amp;newwindow=1&amp;tbm=isch","Еще фото")</f>
        <v>Еще фото</v>
      </c>
      <c r="F163" s="13"/>
      <c r="G163" s="23" t="s">
        <v>253</v>
      </c>
      <c r="H163" s="23" t="s">
        <v>27</v>
      </c>
      <c r="I163" s="23" t="s">
        <v>254</v>
      </c>
      <c r="J163" s="14" t="s">
        <v>28</v>
      </c>
      <c r="K163" s="15" t="s">
        <v>47</v>
      </c>
      <c r="L163" s="52"/>
      <c r="M163" s="14" t="s">
        <v>31</v>
      </c>
      <c r="N163" s="14" t="s">
        <v>71</v>
      </c>
      <c r="O163" s="14"/>
      <c r="P163" s="15" t="s">
        <v>256</v>
      </c>
      <c r="Q163" s="16">
        <v>6199</v>
      </c>
      <c r="R163" s="17">
        <v>89.71</v>
      </c>
      <c r="S163" s="29">
        <v>733.43549999999993</v>
      </c>
      <c r="T163" s="19" t="s">
        <v>51</v>
      </c>
      <c r="U163" s="20" t="s">
        <v>58</v>
      </c>
      <c r="V163" s="21">
        <v>50</v>
      </c>
      <c r="W163" s="21">
        <v>1</v>
      </c>
      <c r="X163" s="22"/>
    </row>
    <row r="164" spans="1:24" s="1" customFormat="1" ht="26" customHeight="1" x14ac:dyDescent="0.3">
      <c r="A164" s="11" t="s">
        <v>23</v>
      </c>
      <c r="B164" s="11" t="s">
        <v>257</v>
      </c>
      <c r="C164" s="12" t="s">
        <v>258</v>
      </c>
      <c r="D164" s="47"/>
      <c r="E164" s="33" t="str">
        <f>HYPERLINK("https://www.google.ru/search?q=50251171702155710-8170&amp;newwindow=1&amp;tbm=isch","Еще фото")</f>
        <v>Еще фото</v>
      </c>
      <c r="F164" s="13"/>
      <c r="G164" s="11" t="s">
        <v>253</v>
      </c>
      <c r="H164" s="11" t="s">
        <v>27</v>
      </c>
      <c r="I164" s="14" t="s">
        <v>254</v>
      </c>
      <c r="J164" s="14" t="s">
        <v>28</v>
      </c>
      <c r="K164" s="15" t="s">
        <v>47</v>
      </c>
      <c r="L164" s="50" t="s">
        <v>259</v>
      </c>
      <c r="M164" s="14" t="s">
        <v>31</v>
      </c>
      <c r="N164" s="14" t="s">
        <v>173</v>
      </c>
      <c r="O164" s="14"/>
      <c r="P164" s="15" t="s">
        <v>260</v>
      </c>
      <c r="Q164" s="16">
        <v>4099</v>
      </c>
      <c r="R164" s="17">
        <v>84.44</v>
      </c>
      <c r="S164" s="29">
        <v>733.43549999999993</v>
      </c>
      <c r="T164" s="19" t="s">
        <v>34</v>
      </c>
      <c r="U164" s="20" t="s">
        <v>177</v>
      </c>
      <c r="V164" s="24" t="s">
        <v>178</v>
      </c>
      <c r="W164" s="21">
        <v>2</v>
      </c>
      <c r="X164" s="22"/>
    </row>
    <row r="165" spans="1:24" s="1" customFormat="1" ht="26" customHeight="1" x14ac:dyDescent="0.3">
      <c r="A165" s="23" t="s">
        <v>23</v>
      </c>
      <c r="B165" s="23" t="s">
        <v>257</v>
      </c>
      <c r="C165" s="12" t="s">
        <v>258</v>
      </c>
      <c r="D165" s="48"/>
      <c r="E165" s="33" t="str">
        <f>HYPERLINK("https://www.google.ru/search?q=50251171702155710-8170&amp;newwindow=1&amp;tbm=isch","Еще фото")</f>
        <v>Еще фото</v>
      </c>
      <c r="F165" s="13"/>
      <c r="G165" s="23" t="s">
        <v>253</v>
      </c>
      <c r="H165" s="23" t="s">
        <v>27</v>
      </c>
      <c r="I165" s="23" t="s">
        <v>254</v>
      </c>
      <c r="J165" s="14" t="s">
        <v>28</v>
      </c>
      <c r="K165" s="15" t="s">
        <v>47</v>
      </c>
      <c r="L165" s="51"/>
      <c r="M165" s="14" t="s">
        <v>31</v>
      </c>
      <c r="N165" s="14" t="s">
        <v>173</v>
      </c>
      <c r="O165" s="14"/>
      <c r="P165" s="15" t="s">
        <v>260</v>
      </c>
      <c r="Q165" s="16">
        <v>4099</v>
      </c>
      <c r="R165" s="17">
        <v>84.44</v>
      </c>
      <c r="S165" s="29">
        <v>733.43549999999993</v>
      </c>
      <c r="T165" s="19" t="s">
        <v>34</v>
      </c>
      <c r="U165" s="20" t="s">
        <v>179</v>
      </c>
      <c r="V165" s="24" t="s">
        <v>124</v>
      </c>
      <c r="W165" s="21">
        <v>3</v>
      </c>
      <c r="X165" s="22"/>
    </row>
    <row r="166" spans="1:24" s="1" customFormat="1" ht="26" customHeight="1" x14ac:dyDescent="0.3">
      <c r="A166" s="23" t="s">
        <v>23</v>
      </c>
      <c r="B166" s="23" t="s">
        <v>257</v>
      </c>
      <c r="C166" s="12" t="s">
        <v>258</v>
      </c>
      <c r="D166" s="48"/>
      <c r="E166" s="33" t="str">
        <f>HYPERLINK("https://www.google.ru/search?q=50251171702155710-8170&amp;newwindow=1&amp;tbm=isch","Еще фото")</f>
        <v>Еще фото</v>
      </c>
      <c r="F166" s="13"/>
      <c r="G166" s="23" t="s">
        <v>253</v>
      </c>
      <c r="H166" s="23" t="s">
        <v>27</v>
      </c>
      <c r="I166" s="23" t="s">
        <v>254</v>
      </c>
      <c r="J166" s="14" t="s">
        <v>28</v>
      </c>
      <c r="K166" s="15" t="s">
        <v>47</v>
      </c>
      <c r="L166" s="51"/>
      <c r="M166" s="14" t="s">
        <v>31</v>
      </c>
      <c r="N166" s="14" t="s">
        <v>173</v>
      </c>
      <c r="O166" s="14"/>
      <c r="P166" s="15" t="s">
        <v>260</v>
      </c>
      <c r="Q166" s="16">
        <v>4099</v>
      </c>
      <c r="R166" s="17">
        <v>84.44</v>
      </c>
      <c r="S166" s="29">
        <v>733.43549999999993</v>
      </c>
      <c r="T166" s="19" t="s">
        <v>34</v>
      </c>
      <c r="U166" s="20" t="s">
        <v>180</v>
      </c>
      <c r="V166" s="24" t="s">
        <v>38</v>
      </c>
      <c r="W166" s="21">
        <v>1</v>
      </c>
      <c r="X166" s="22"/>
    </row>
    <row r="167" spans="1:24" s="1" customFormat="1" ht="26" customHeight="1" x14ac:dyDescent="0.3">
      <c r="A167" s="23" t="s">
        <v>23</v>
      </c>
      <c r="B167" s="23" t="s">
        <v>257</v>
      </c>
      <c r="C167" s="12" t="s">
        <v>258</v>
      </c>
      <c r="D167" s="49"/>
      <c r="E167" s="33" t="str">
        <f>HYPERLINK("https://www.google.ru/search?q=50251171702155710-8170&amp;newwindow=1&amp;tbm=isch","Еще фото")</f>
        <v>Еще фото</v>
      </c>
      <c r="F167" s="13"/>
      <c r="G167" s="23" t="s">
        <v>253</v>
      </c>
      <c r="H167" s="23" t="s">
        <v>27</v>
      </c>
      <c r="I167" s="23" t="s">
        <v>254</v>
      </c>
      <c r="J167" s="14" t="s">
        <v>28</v>
      </c>
      <c r="K167" s="15" t="s">
        <v>47</v>
      </c>
      <c r="L167" s="52"/>
      <c r="M167" s="14" t="s">
        <v>31</v>
      </c>
      <c r="N167" s="14" t="s">
        <v>173</v>
      </c>
      <c r="O167" s="14"/>
      <c r="P167" s="15" t="s">
        <v>260</v>
      </c>
      <c r="Q167" s="16">
        <v>4099</v>
      </c>
      <c r="R167" s="17">
        <v>84.44</v>
      </c>
      <c r="S167" s="29">
        <v>733.43549999999993</v>
      </c>
      <c r="T167" s="19" t="s">
        <v>34</v>
      </c>
      <c r="U167" s="20" t="s">
        <v>261</v>
      </c>
      <c r="V167" s="24" t="s">
        <v>262</v>
      </c>
      <c r="W167" s="21">
        <v>1</v>
      </c>
      <c r="X167" s="22"/>
    </row>
    <row r="168" spans="1:24" s="1" customFormat="1" ht="108" customHeight="1" x14ac:dyDescent="0.3">
      <c r="A168" s="11" t="s">
        <v>23</v>
      </c>
      <c r="B168" s="11" t="s">
        <v>263</v>
      </c>
      <c r="C168" s="12" t="s">
        <v>264</v>
      </c>
      <c r="D168" s="27"/>
      <c r="E168" s="33" t="str">
        <f>HYPERLINK("https://www.google.ru/search?q=50251171702133366-82W0&amp;newwindow=1&amp;tbm=isch","Еще фото")</f>
        <v>Еще фото</v>
      </c>
      <c r="F168" s="13"/>
      <c r="G168" s="11" t="s">
        <v>253</v>
      </c>
      <c r="H168" s="11" t="s">
        <v>27</v>
      </c>
      <c r="I168" s="14" t="s">
        <v>254</v>
      </c>
      <c r="J168" s="14" t="s">
        <v>28</v>
      </c>
      <c r="K168" s="15" t="s">
        <v>47</v>
      </c>
      <c r="L168" s="14" t="s">
        <v>265</v>
      </c>
      <c r="M168" s="14" t="s">
        <v>31</v>
      </c>
      <c r="N168" s="14" t="s">
        <v>173</v>
      </c>
      <c r="O168" s="14"/>
      <c r="P168" s="15" t="s">
        <v>266</v>
      </c>
      <c r="Q168" s="16">
        <v>5999</v>
      </c>
      <c r="R168" s="17">
        <v>83.7</v>
      </c>
      <c r="S168" s="29">
        <v>1124.4354999999998</v>
      </c>
      <c r="T168" s="19" t="s">
        <v>34</v>
      </c>
      <c r="U168" s="20" t="s">
        <v>177</v>
      </c>
      <c r="V168" s="24" t="s">
        <v>178</v>
      </c>
      <c r="W168" s="21">
        <v>6</v>
      </c>
      <c r="X168" s="22"/>
    </row>
    <row r="169" spans="1:24" s="1" customFormat="1" ht="52.05" customHeight="1" x14ac:dyDescent="0.3">
      <c r="A169" s="11" t="s">
        <v>23</v>
      </c>
      <c r="B169" s="11" t="s">
        <v>251</v>
      </c>
      <c r="C169" s="12" t="s">
        <v>267</v>
      </c>
      <c r="D169" s="53"/>
      <c r="E169" s="33" t="str">
        <f>HYPERLINK("https://www.google.ru/search?q=50351171702158081-9999&amp;newwindow=1&amp;tbm=isch","Еще фото")</f>
        <v>Еще фото</v>
      </c>
      <c r="F169" s="13"/>
      <c r="G169" s="11" t="s">
        <v>253</v>
      </c>
      <c r="H169" s="11" t="s">
        <v>27</v>
      </c>
      <c r="I169" s="14" t="s">
        <v>254</v>
      </c>
      <c r="J169" s="14" t="s">
        <v>28</v>
      </c>
      <c r="K169" s="15" t="s">
        <v>29</v>
      </c>
      <c r="L169" s="50" t="s">
        <v>268</v>
      </c>
      <c r="M169" s="14" t="s">
        <v>31</v>
      </c>
      <c r="N169" s="14" t="s">
        <v>71</v>
      </c>
      <c r="O169" s="14"/>
      <c r="P169" s="15" t="s">
        <v>269</v>
      </c>
      <c r="Q169" s="16">
        <v>5499</v>
      </c>
      <c r="R169" s="17">
        <v>73.31</v>
      </c>
      <c r="S169" s="18">
        <v>1687.9354999999998</v>
      </c>
      <c r="T169" s="19" t="s">
        <v>34</v>
      </c>
      <c r="U169" s="20" t="s">
        <v>177</v>
      </c>
      <c r="V169" s="21">
        <v>46</v>
      </c>
      <c r="W169" s="21">
        <v>1</v>
      </c>
      <c r="X169" s="22"/>
    </row>
    <row r="170" spans="1:24" s="1" customFormat="1" ht="61.05" customHeight="1" x14ac:dyDescent="0.3">
      <c r="A170" s="23" t="s">
        <v>23</v>
      </c>
      <c r="B170" s="23" t="s">
        <v>251</v>
      </c>
      <c r="C170" s="12" t="s">
        <v>267</v>
      </c>
      <c r="D170" s="54"/>
      <c r="E170" s="33" t="str">
        <f>HYPERLINK("https://www.google.ru/search?q=50351171702158081-9999&amp;newwindow=1&amp;tbm=isch","Еще фото")</f>
        <v>Еще фото</v>
      </c>
      <c r="F170" s="13"/>
      <c r="G170" s="23" t="s">
        <v>253</v>
      </c>
      <c r="H170" s="23" t="s">
        <v>27</v>
      </c>
      <c r="I170" s="23" t="s">
        <v>254</v>
      </c>
      <c r="J170" s="14" t="s">
        <v>28</v>
      </c>
      <c r="K170" s="15" t="s">
        <v>29</v>
      </c>
      <c r="L170" s="52"/>
      <c r="M170" s="14" t="s">
        <v>31</v>
      </c>
      <c r="N170" s="14" t="s">
        <v>71</v>
      </c>
      <c r="O170" s="14"/>
      <c r="P170" s="15" t="s">
        <v>269</v>
      </c>
      <c r="Q170" s="16">
        <v>5499</v>
      </c>
      <c r="R170" s="17">
        <v>73.31</v>
      </c>
      <c r="S170" s="18">
        <v>1687.9354999999998</v>
      </c>
      <c r="T170" s="19" t="s">
        <v>34</v>
      </c>
      <c r="U170" s="20" t="s">
        <v>179</v>
      </c>
      <c r="V170" s="21">
        <v>48</v>
      </c>
      <c r="W170" s="21">
        <v>2</v>
      </c>
      <c r="X170" s="22"/>
    </row>
    <row r="171" spans="1:24" s="1" customFormat="1" ht="26" customHeight="1" x14ac:dyDescent="0.3">
      <c r="A171" s="11" t="s">
        <v>23</v>
      </c>
      <c r="B171" s="11" t="s">
        <v>257</v>
      </c>
      <c r="C171" s="12" t="s">
        <v>270</v>
      </c>
      <c r="D171" s="47"/>
      <c r="E171" s="33" t="str">
        <f>HYPERLINK("https://www.google.ru/search?q=50251171702162946-6503&amp;newwindow=1&amp;tbm=isch","Еще фото")</f>
        <v>Еще фото</v>
      </c>
      <c r="F171" s="13"/>
      <c r="G171" s="11" t="s">
        <v>271</v>
      </c>
      <c r="H171" s="11" t="s">
        <v>27</v>
      </c>
      <c r="I171" s="14" t="s">
        <v>254</v>
      </c>
      <c r="J171" s="14" t="s">
        <v>28</v>
      </c>
      <c r="K171" s="15" t="s">
        <v>47</v>
      </c>
      <c r="L171" s="50" t="s">
        <v>272</v>
      </c>
      <c r="M171" s="14" t="s">
        <v>31</v>
      </c>
      <c r="N171" s="14" t="s">
        <v>32</v>
      </c>
      <c r="O171" s="14"/>
      <c r="P171" s="15" t="s">
        <v>273</v>
      </c>
      <c r="Q171" s="16">
        <v>5490</v>
      </c>
      <c r="R171" s="17">
        <v>71.260000000000005</v>
      </c>
      <c r="S171" s="18">
        <v>1814.4354999999998</v>
      </c>
      <c r="T171" s="19" t="s">
        <v>34</v>
      </c>
      <c r="U171" s="20" t="s">
        <v>175</v>
      </c>
      <c r="V171" s="24" t="s">
        <v>176</v>
      </c>
      <c r="W171" s="21">
        <v>1</v>
      </c>
      <c r="X171" s="22"/>
    </row>
    <row r="172" spans="1:24" s="1" customFormat="1" ht="26" customHeight="1" x14ac:dyDescent="0.3">
      <c r="A172" s="23" t="s">
        <v>23</v>
      </c>
      <c r="B172" s="23" t="s">
        <v>257</v>
      </c>
      <c r="C172" s="12" t="s">
        <v>270</v>
      </c>
      <c r="D172" s="48"/>
      <c r="E172" s="33" t="str">
        <f>HYPERLINK("https://www.google.ru/search?q=50251171702162946-6503&amp;newwindow=1&amp;tbm=isch","Еще фото")</f>
        <v>Еще фото</v>
      </c>
      <c r="F172" s="13"/>
      <c r="G172" s="23" t="s">
        <v>271</v>
      </c>
      <c r="H172" s="23" t="s">
        <v>27</v>
      </c>
      <c r="I172" s="23" t="s">
        <v>254</v>
      </c>
      <c r="J172" s="14" t="s">
        <v>28</v>
      </c>
      <c r="K172" s="15" t="s">
        <v>47</v>
      </c>
      <c r="L172" s="51"/>
      <c r="M172" s="14" t="s">
        <v>31</v>
      </c>
      <c r="N172" s="14" t="s">
        <v>32</v>
      </c>
      <c r="O172" s="14"/>
      <c r="P172" s="15" t="s">
        <v>273</v>
      </c>
      <c r="Q172" s="16">
        <v>5490</v>
      </c>
      <c r="R172" s="17">
        <v>71.260000000000005</v>
      </c>
      <c r="S172" s="18">
        <v>1814.4354999999998</v>
      </c>
      <c r="T172" s="19" t="s">
        <v>34</v>
      </c>
      <c r="U172" s="20" t="s">
        <v>177</v>
      </c>
      <c r="V172" s="24" t="s">
        <v>178</v>
      </c>
      <c r="W172" s="21">
        <v>2</v>
      </c>
      <c r="X172" s="22"/>
    </row>
    <row r="173" spans="1:24" s="1" customFormat="1" ht="26" customHeight="1" x14ac:dyDescent="0.3">
      <c r="A173" s="23" t="s">
        <v>23</v>
      </c>
      <c r="B173" s="23" t="s">
        <v>257</v>
      </c>
      <c r="C173" s="12" t="s">
        <v>270</v>
      </c>
      <c r="D173" s="48"/>
      <c r="E173" s="33" t="str">
        <f>HYPERLINK("https://www.google.ru/search?q=50251171702162946-6503&amp;newwindow=1&amp;tbm=isch","Еще фото")</f>
        <v>Еще фото</v>
      </c>
      <c r="F173" s="13"/>
      <c r="G173" s="23" t="s">
        <v>271</v>
      </c>
      <c r="H173" s="23" t="s">
        <v>27</v>
      </c>
      <c r="I173" s="23" t="s">
        <v>254</v>
      </c>
      <c r="J173" s="14" t="s">
        <v>28</v>
      </c>
      <c r="K173" s="15" t="s">
        <v>47</v>
      </c>
      <c r="L173" s="51"/>
      <c r="M173" s="14" t="s">
        <v>31</v>
      </c>
      <c r="N173" s="14" t="s">
        <v>32</v>
      </c>
      <c r="O173" s="14"/>
      <c r="P173" s="15" t="s">
        <v>273</v>
      </c>
      <c r="Q173" s="16">
        <v>5490</v>
      </c>
      <c r="R173" s="17">
        <v>71.260000000000005</v>
      </c>
      <c r="S173" s="18">
        <v>1814.4354999999998</v>
      </c>
      <c r="T173" s="19" t="s">
        <v>34</v>
      </c>
      <c r="U173" s="20" t="s">
        <v>179</v>
      </c>
      <c r="V173" s="24" t="s">
        <v>124</v>
      </c>
      <c r="W173" s="21">
        <v>1</v>
      </c>
      <c r="X173" s="22"/>
    </row>
    <row r="174" spans="1:24" s="1" customFormat="1" ht="26" customHeight="1" x14ac:dyDescent="0.3">
      <c r="A174" s="23" t="s">
        <v>23</v>
      </c>
      <c r="B174" s="23" t="s">
        <v>257</v>
      </c>
      <c r="C174" s="12" t="s">
        <v>270</v>
      </c>
      <c r="D174" s="49"/>
      <c r="E174" s="33" t="str">
        <f>HYPERLINK("https://www.google.ru/search?q=50251171702162946-6503&amp;newwindow=1&amp;tbm=isch","Еще фото")</f>
        <v>Еще фото</v>
      </c>
      <c r="F174" s="13"/>
      <c r="G174" s="23" t="s">
        <v>271</v>
      </c>
      <c r="H174" s="23" t="s">
        <v>27</v>
      </c>
      <c r="I174" s="23" t="s">
        <v>254</v>
      </c>
      <c r="J174" s="14" t="s">
        <v>28</v>
      </c>
      <c r="K174" s="15" t="s">
        <v>47</v>
      </c>
      <c r="L174" s="52"/>
      <c r="M174" s="14" t="s">
        <v>31</v>
      </c>
      <c r="N174" s="14" t="s">
        <v>32</v>
      </c>
      <c r="O174" s="14"/>
      <c r="P174" s="15" t="s">
        <v>273</v>
      </c>
      <c r="Q174" s="16">
        <v>5490</v>
      </c>
      <c r="R174" s="17">
        <v>71.260000000000005</v>
      </c>
      <c r="S174" s="18">
        <v>1814.4354999999998</v>
      </c>
      <c r="T174" s="19" t="s">
        <v>34</v>
      </c>
      <c r="U174" s="20" t="s">
        <v>180</v>
      </c>
      <c r="V174" s="24" t="s">
        <v>38</v>
      </c>
      <c r="W174" s="21">
        <v>4</v>
      </c>
      <c r="X174" s="22"/>
    </row>
    <row r="175" spans="1:24" s="1" customFormat="1" ht="17" customHeight="1" x14ac:dyDescent="0.3">
      <c r="A175" s="11" t="s">
        <v>23</v>
      </c>
      <c r="B175" s="11" t="s">
        <v>257</v>
      </c>
      <c r="C175" s="12" t="s">
        <v>274</v>
      </c>
      <c r="D175" s="47"/>
      <c r="E175" s="33" t="str">
        <f t="shared" ref="E175:E180" si="5">HYPERLINK("https://www.google.ru/search?q=50251171702162946-7854&amp;newwindow=1&amp;tbm=isch","Еще фото")</f>
        <v>Еще фото</v>
      </c>
      <c r="F175" s="13"/>
      <c r="G175" s="11" t="s">
        <v>271</v>
      </c>
      <c r="H175" s="11" t="s">
        <v>27</v>
      </c>
      <c r="I175" s="14" t="s">
        <v>254</v>
      </c>
      <c r="J175" s="14" t="s">
        <v>28</v>
      </c>
      <c r="K175" s="15" t="s">
        <v>47</v>
      </c>
      <c r="L175" s="50" t="s">
        <v>272</v>
      </c>
      <c r="M175" s="14" t="s">
        <v>31</v>
      </c>
      <c r="N175" s="14" t="s">
        <v>223</v>
      </c>
      <c r="O175" s="14"/>
      <c r="P175" s="15" t="s">
        <v>273</v>
      </c>
      <c r="Q175" s="16">
        <v>5490</v>
      </c>
      <c r="R175" s="17">
        <v>71.260000000000005</v>
      </c>
      <c r="S175" s="18">
        <v>1814.4354999999998</v>
      </c>
      <c r="T175" s="19" t="s">
        <v>34</v>
      </c>
      <c r="U175" s="20" t="s">
        <v>175</v>
      </c>
      <c r="V175" s="24" t="s">
        <v>176</v>
      </c>
      <c r="W175" s="21">
        <v>2</v>
      </c>
      <c r="X175" s="22"/>
    </row>
    <row r="176" spans="1:24" s="1" customFormat="1" ht="17" customHeight="1" x14ac:dyDescent="0.3">
      <c r="A176" s="23" t="s">
        <v>23</v>
      </c>
      <c r="B176" s="23" t="s">
        <v>257</v>
      </c>
      <c r="C176" s="12" t="s">
        <v>274</v>
      </c>
      <c r="D176" s="48"/>
      <c r="E176" s="33" t="str">
        <f t="shared" si="5"/>
        <v>Еще фото</v>
      </c>
      <c r="F176" s="13"/>
      <c r="G176" s="23" t="s">
        <v>271</v>
      </c>
      <c r="H176" s="23" t="s">
        <v>27</v>
      </c>
      <c r="I176" s="23" t="s">
        <v>254</v>
      </c>
      <c r="J176" s="14" t="s">
        <v>28</v>
      </c>
      <c r="K176" s="15" t="s">
        <v>47</v>
      </c>
      <c r="L176" s="51"/>
      <c r="M176" s="14" t="s">
        <v>31</v>
      </c>
      <c r="N176" s="14" t="s">
        <v>223</v>
      </c>
      <c r="O176" s="14"/>
      <c r="P176" s="15" t="s">
        <v>273</v>
      </c>
      <c r="Q176" s="16">
        <v>5490</v>
      </c>
      <c r="R176" s="17">
        <v>71.260000000000005</v>
      </c>
      <c r="S176" s="18">
        <v>1814.4354999999998</v>
      </c>
      <c r="T176" s="19" t="s">
        <v>34</v>
      </c>
      <c r="U176" s="20" t="s">
        <v>177</v>
      </c>
      <c r="V176" s="24" t="s">
        <v>178</v>
      </c>
      <c r="W176" s="21">
        <v>1</v>
      </c>
      <c r="X176" s="22"/>
    </row>
    <row r="177" spans="1:24" s="1" customFormat="1" ht="17" customHeight="1" x14ac:dyDescent="0.3">
      <c r="A177" s="23" t="s">
        <v>23</v>
      </c>
      <c r="B177" s="23" t="s">
        <v>257</v>
      </c>
      <c r="C177" s="12" t="s">
        <v>274</v>
      </c>
      <c r="D177" s="48"/>
      <c r="E177" s="33" t="str">
        <f t="shared" si="5"/>
        <v>Еще фото</v>
      </c>
      <c r="F177" s="13"/>
      <c r="G177" s="23" t="s">
        <v>271</v>
      </c>
      <c r="H177" s="23" t="s">
        <v>27</v>
      </c>
      <c r="I177" s="23" t="s">
        <v>254</v>
      </c>
      <c r="J177" s="14" t="s">
        <v>28</v>
      </c>
      <c r="K177" s="15" t="s">
        <v>47</v>
      </c>
      <c r="L177" s="51"/>
      <c r="M177" s="14" t="s">
        <v>31</v>
      </c>
      <c r="N177" s="14" t="s">
        <v>223</v>
      </c>
      <c r="O177" s="14"/>
      <c r="P177" s="15" t="s">
        <v>273</v>
      </c>
      <c r="Q177" s="16">
        <v>5490</v>
      </c>
      <c r="R177" s="17">
        <v>71.260000000000005</v>
      </c>
      <c r="S177" s="18">
        <v>1814.4354999999998</v>
      </c>
      <c r="T177" s="19" t="s">
        <v>34</v>
      </c>
      <c r="U177" s="20" t="s">
        <v>179</v>
      </c>
      <c r="V177" s="24" t="s">
        <v>124</v>
      </c>
      <c r="W177" s="21">
        <v>4</v>
      </c>
      <c r="X177" s="22"/>
    </row>
    <row r="178" spans="1:24" s="1" customFormat="1" ht="17" customHeight="1" x14ac:dyDescent="0.3">
      <c r="A178" s="23" t="s">
        <v>23</v>
      </c>
      <c r="B178" s="23" t="s">
        <v>257</v>
      </c>
      <c r="C178" s="12" t="s">
        <v>274</v>
      </c>
      <c r="D178" s="48"/>
      <c r="E178" s="33" t="str">
        <f t="shared" si="5"/>
        <v>Еще фото</v>
      </c>
      <c r="F178" s="13"/>
      <c r="G178" s="23" t="s">
        <v>271</v>
      </c>
      <c r="H178" s="23" t="s">
        <v>27</v>
      </c>
      <c r="I178" s="23" t="s">
        <v>254</v>
      </c>
      <c r="J178" s="14" t="s">
        <v>28</v>
      </c>
      <c r="K178" s="15" t="s">
        <v>47</v>
      </c>
      <c r="L178" s="51"/>
      <c r="M178" s="14" t="s">
        <v>31</v>
      </c>
      <c r="N178" s="14" t="s">
        <v>223</v>
      </c>
      <c r="O178" s="14"/>
      <c r="P178" s="15" t="s">
        <v>273</v>
      </c>
      <c r="Q178" s="16">
        <v>5490</v>
      </c>
      <c r="R178" s="17">
        <v>71.260000000000005</v>
      </c>
      <c r="S178" s="18">
        <v>1814.4354999999998</v>
      </c>
      <c r="T178" s="19" t="s">
        <v>34</v>
      </c>
      <c r="U178" s="20" t="s">
        <v>180</v>
      </c>
      <c r="V178" s="24" t="s">
        <v>38</v>
      </c>
      <c r="W178" s="21">
        <v>5</v>
      </c>
      <c r="X178" s="22"/>
    </row>
    <row r="179" spans="1:24" s="1" customFormat="1" ht="17" customHeight="1" x14ac:dyDescent="0.3">
      <c r="A179" s="23" t="s">
        <v>23</v>
      </c>
      <c r="B179" s="23" t="s">
        <v>257</v>
      </c>
      <c r="C179" s="12" t="s">
        <v>274</v>
      </c>
      <c r="D179" s="48"/>
      <c r="E179" s="33" t="str">
        <f t="shared" si="5"/>
        <v>Еще фото</v>
      </c>
      <c r="F179" s="13"/>
      <c r="G179" s="23" t="s">
        <v>271</v>
      </c>
      <c r="H179" s="23" t="s">
        <v>27</v>
      </c>
      <c r="I179" s="23" t="s">
        <v>254</v>
      </c>
      <c r="J179" s="14" t="s">
        <v>28</v>
      </c>
      <c r="K179" s="15" t="s">
        <v>47</v>
      </c>
      <c r="L179" s="51"/>
      <c r="M179" s="14" t="s">
        <v>31</v>
      </c>
      <c r="N179" s="14" t="s">
        <v>223</v>
      </c>
      <c r="O179" s="14"/>
      <c r="P179" s="15" t="s">
        <v>273</v>
      </c>
      <c r="Q179" s="16">
        <v>5490</v>
      </c>
      <c r="R179" s="17">
        <v>71.260000000000005</v>
      </c>
      <c r="S179" s="18">
        <v>1814.4354999999998</v>
      </c>
      <c r="T179" s="19" t="s">
        <v>34</v>
      </c>
      <c r="U179" s="20" t="s">
        <v>181</v>
      </c>
      <c r="V179" s="24" t="s">
        <v>42</v>
      </c>
      <c r="W179" s="21">
        <v>2</v>
      </c>
      <c r="X179" s="22"/>
    </row>
    <row r="180" spans="1:24" s="1" customFormat="1" ht="22.05" customHeight="1" x14ac:dyDescent="0.3">
      <c r="A180" s="23" t="s">
        <v>23</v>
      </c>
      <c r="B180" s="23" t="s">
        <v>257</v>
      </c>
      <c r="C180" s="12" t="s">
        <v>274</v>
      </c>
      <c r="D180" s="49"/>
      <c r="E180" s="33" t="str">
        <f t="shared" si="5"/>
        <v>Еще фото</v>
      </c>
      <c r="F180" s="13"/>
      <c r="G180" s="23" t="s">
        <v>271</v>
      </c>
      <c r="H180" s="23" t="s">
        <v>27</v>
      </c>
      <c r="I180" s="23" t="s">
        <v>254</v>
      </c>
      <c r="J180" s="14" t="s">
        <v>28</v>
      </c>
      <c r="K180" s="15" t="s">
        <v>47</v>
      </c>
      <c r="L180" s="52"/>
      <c r="M180" s="14" t="s">
        <v>31</v>
      </c>
      <c r="N180" s="14" t="s">
        <v>223</v>
      </c>
      <c r="O180" s="14"/>
      <c r="P180" s="15" t="s">
        <v>273</v>
      </c>
      <c r="Q180" s="16">
        <v>5490</v>
      </c>
      <c r="R180" s="17">
        <v>71.260000000000005</v>
      </c>
      <c r="S180" s="18">
        <v>1814.4354999999998</v>
      </c>
      <c r="T180" s="19" t="s">
        <v>34</v>
      </c>
      <c r="U180" s="20" t="s">
        <v>261</v>
      </c>
      <c r="V180" s="24" t="s">
        <v>262</v>
      </c>
      <c r="W180" s="21">
        <v>2</v>
      </c>
      <c r="X180" s="22"/>
    </row>
    <row r="181" spans="1:24" s="1" customFormat="1" ht="17" customHeight="1" x14ac:dyDescent="0.3">
      <c r="A181" s="11" t="s">
        <v>23</v>
      </c>
      <c r="B181" s="11" t="s">
        <v>257</v>
      </c>
      <c r="C181" s="12" t="s">
        <v>275</v>
      </c>
      <c r="D181" s="47"/>
      <c r="E181" s="33" t="str">
        <f t="shared" ref="E181:E186" si="6">HYPERLINK("https://www.google.ru/search?q=10211171702161056-50X0&amp;newwindow=1&amp;tbm=isch","Еще фото")</f>
        <v>Еще фото</v>
      </c>
      <c r="F181" s="13"/>
      <c r="G181" s="11" t="s">
        <v>271</v>
      </c>
      <c r="H181" s="11" t="s">
        <v>27</v>
      </c>
      <c r="I181" s="14" t="s">
        <v>254</v>
      </c>
      <c r="J181" s="14" t="s">
        <v>28</v>
      </c>
      <c r="K181" s="15" t="s">
        <v>47</v>
      </c>
      <c r="L181" s="50" t="s">
        <v>276</v>
      </c>
      <c r="M181" s="14" t="s">
        <v>31</v>
      </c>
      <c r="N181" s="14" t="s">
        <v>32</v>
      </c>
      <c r="O181" s="14"/>
      <c r="P181" s="15" t="s">
        <v>277</v>
      </c>
      <c r="Q181" s="16">
        <v>7490</v>
      </c>
      <c r="R181" s="17">
        <v>69.06</v>
      </c>
      <c r="S181" s="18">
        <v>2665.4354999999996</v>
      </c>
      <c r="T181" s="19" t="s">
        <v>51</v>
      </c>
      <c r="U181" s="20" t="s">
        <v>224</v>
      </c>
      <c r="V181" s="21">
        <v>40</v>
      </c>
      <c r="W181" s="21">
        <v>2</v>
      </c>
      <c r="X181" s="22"/>
    </row>
    <row r="182" spans="1:24" s="1" customFormat="1" ht="17" customHeight="1" x14ac:dyDescent="0.3">
      <c r="A182" s="23" t="s">
        <v>23</v>
      </c>
      <c r="B182" s="23" t="s">
        <v>257</v>
      </c>
      <c r="C182" s="12" t="s">
        <v>275</v>
      </c>
      <c r="D182" s="48"/>
      <c r="E182" s="33" t="str">
        <f t="shared" si="6"/>
        <v>Еще фото</v>
      </c>
      <c r="F182" s="13"/>
      <c r="G182" s="23" t="s">
        <v>271</v>
      </c>
      <c r="H182" s="23" t="s">
        <v>27</v>
      </c>
      <c r="I182" s="23" t="s">
        <v>254</v>
      </c>
      <c r="J182" s="14" t="s">
        <v>28</v>
      </c>
      <c r="K182" s="15" t="s">
        <v>47</v>
      </c>
      <c r="L182" s="51"/>
      <c r="M182" s="14" t="s">
        <v>31</v>
      </c>
      <c r="N182" s="14" t="s">
        <v>32</v>
      </c>
      <c r="O182" s="14"/>
      <c r="P182" s="15" t="s">
        <v>277</v>
      </c>
      <c r="Q182" s="16">
        <v>7490</v>
      </c>
      <c r="R182" s="17">
        <v>69.06</v>
      </c>
      <c r="S182" s="18">
        <v>2665.4354999999996</v>
      </c>
      <c r="T182" s="19" t="s">
        <v>51</v>
      </c>
      <c r="U182" s="20" t="s">
        <v>52</v>
      </c>
      <c r="V182" s="21">
        <v>42</v>
      </c>
      <c r="W182" s="21">
        <v>3</v>
      </c>
      <c r="X182" s="22"/>
    </row>
    <row r="183" spans="1:24" s="1" customFormat="1" ht="17" customHeight="1" x14ac:dyDescent="0.3">
      <c r="A183" s="23" t="s">
        <v>23</v>
      </c>
      <c r="B183" s="23" t="s">
        <v>257</v>
      </c>
      <c r="C183" s="12" t="s">
        <v>275</v>
      </c>
      <c r="D183" s="48"/>
      <c r="E183" s="33" t="str">
        <f t="shared" si="6"/>
        <v>Еще фото</v>
      </c>
      <c r="F183" s="13"/>
      <c r="G183" s="23" t="s">
        <v>271</v>
      </c>
      <c r="H183" s="23" t="s">
        <v>27</v>
      </c>
      <c r="I183" s="23" t="s">
        <v>254</v>
      </c>
      <c r="J183" s="14" t="s">
        <v>28</v>
      </c>
      <c r="K183" s="15" t="s">
        <v>47</v>
      </c>
      <c r="L183" s="51"/>
      <c r="M183" s="14" t="s">
        <v>31</v>
      </c>
      <c r="N183" s="14" t="s">
        <v>32</v>
      </c>
      <c r="O183" s="14"/>
      <c r="P183" s="15" t="s">
        <v>277</v>
      </c>
      <c r="Q183" s="16">
        <v>7490</v>
      </c>
      <c r="R183" s="17">
        <v>69.06</v>
      </c>
      <c r="S183" s="18">
        <v>2665.4354999999996</v>
      </c>
      <c r="T183" s="19" t="s">
        <v>51</v>
      </c>
      <c r="U183" s="20" t="s">
        <v>214</v>
      </c>
      <c r="V183" s="21">
        <v>44</v>
      </c>
      <c r="W183" s="21">
        <v>3</v>
      </c>
      <c r="X183" s="22"/>
    </row>
    <row r="184" spans="1:24" s="1" customFormat="1" ht="17" customHeight="1" x14ac:dyDescent="0.3">
      <c r="A184" s="23" t="s">
        <v>23</v>
      </c>
      <c r="B184" s="23" t="s">
        <v>257</v>
      </c>
      <c r="C184" s="12" t="s">
        <v>275</v>
      </c>
      <c r="D184" s="48"/>
      <c r="E184" s="33" t="str">
        <f t="shared" si="6"/>
        <v>Еще фото</v>
      </c>
      <c r="F184" s="13"/>
      <c r="G184" s="23" t="s">
        <v>271</v>
      </c>
      <c r="H184" s="23" t="s">
        <v>27</v>
      </c>
      <c r="I184" s="23" t="s">
        <v>254</v>
      </c>
      <c r="J184" s="14" t="s">
        <v>28</v>
      </c>
      <c r="K184" s="15" t="s">
        <v>47</v>
      </c>
      <c r="L184" s="51"/>
      <c r="M184" s="14" t="s">
        <v>31</v>
      </c>
      <c r="N184" s="14" t="s">
        <v>32</v>
      </c>
      <c r="O184" s="14"/>
      <c r="P184" s="15" t="s">
        <v>277</v>
      </c>
      <c r="Q184" s="16">
        <v>7490</v>
      </c>
      <c r="R184" s="17">
        <v>69.06</v>
      </c>
      <c r="S184" s="18">
        <v>2665.4354999999996</v>
      </c>
      <c r="T184" s="19" t="s">
        <v>51</v>
      </c>
      <c r="U184" s="20" t="s">
        <v>53</v>
      </c>
      <c r="V184" s="21">
        <v>46</v>
      </c>
      <c r="W184" s="21">
        <v>3</v>
      </c>
      <c r="X184" s="22"/>
    </row>
    <row r="185" spans="1:24" s="1" customFormat="1" ht="17" customHeight="1" x14ac:dyDescent="0.3">
      <c r="A185" s="23" t="s">
        <v>23</v>
      </c>
      <c r="B185" s="23" t="s">
        <v>257</v>
      </c>
      <c r="C185" s="12" t="s">
        <v>275</v>
      </c>
      <c r="D185" s="48"/>
      <c r="E185" s="33" t="str">
        <f t="shared" si="6"/>
        <v>Еще фото</v>
      </c>
      <c r="F185" s="13"/>
      <c r="G185" s="23" t="s">
        <v>271</v>
      </c>
      <c r="H185" s="23" t="s">
        <v>27</v>
      </c>
      <c r="I185" s="23" t="s">
        <v>254</v>
      </c>
      <c r="J185" s="14" t="s">
        <v>28</v>
      </c>
      <c r="K185" s="15" t="s">
        <v>47</v>
      </c>
      <c r="L185" s="51"/>
      <c r="M185" s="14" t="s">
        <v>31</v>
      </c>
      <c r="N185" s="14" t="s">
        <v>32</v>
      </c>
      <c r="O185" s="14"/>
      <c r="P185" s="15" t="s">
        <v>277</v>
      </c>
      <c r="Q185" s="16">
        <v>7490</v>
      </c>
      <c r="R185" s="17">
        <v>69.06</v>
      </c>
      <c r="S185" s="18">
        <v>2665.4354999999996</v>
      </c>
      <c r="T185" s="19" t="s">
        <v>51</v>
      </c>
      <c r="U185" s="20" t="s">
        <v>54</v>
      </c>
      <c r="V185" s="21">
        <v>48</v>
      </c>
      <c r="W185" s="21">
        <v>5</v>
      </c>
      <c r="X185" s="22"/>
    </row>
    <row r="186" spans="1:24" s="1" customFormat="1" ht="22.05" customHeight="1" x14ac:dyDescent="0.3">
      <c r="A186" s="23" t="s">
        <v>23</v>
      </c>
      <c r="B186" s="23" t="s">
        <v>257</v>
      </c>
      <c r="C186" s="12" t="s">
        <v>275</v>
      </c>
      <c r="D186" s="49"/>
      <c r="E186" s="33" t="str">
        <f t="shared" si="6"/>
        <v>Еще фото</v>
      </c>
      <c r="F186" s="13"/>
      <c r="G186" s="23" t="s">
        <v>271</v>
      </c>
      <c r="H186" s="23" t="s">
        <v>27</v>
      </c>
      <c r="I186" s="23" t="s">
        <v>254</v>
      </c>
      <c r="J186" s="14" t="s">
        <v>28</v>
      </c>
      <c r="K186" s="15" t="s">
        <v>47</v>
      </c>
      <c r="L186" s="52"/>
      <c r="M186" s="14" t="s">
        <v>31</v>
      </c>
      <c r="N186" s="14" t="s">
        <v>32</v>
      </c>
      <c r="O186" s="14"/>
      <c r="P186" s="15" t="s">
        <v>277</v>
      </c>
      <c r="Q186" s="16">
        <v>7490</v>
      </c>
      <c r="R186" s="17">
        <v>69.06</v>
      </c>
      <c r="S186" s="18">
        <v>2665.4354999999996</v>
      </c>
      <c r="T186" s="19" t="s">
        <v>51</v>
      </c>
      <c r="U186" s="20" t="s">
        <v>58</v>
      </c>
      <c r="V186" s="21">
        <v>50</v>
      </c>
      <c r="W186" s="21">
        <v>4</v>
      </c>
      <c r="X186" s="22"/>
    </row>
    <row r="187" spans="1:24" s="1" customFormat="1" ht="14" customHeight="1" x14ac:dyDescent="0.3">
      <c r="A187" s="11" t="s">
        <v>23</v>
      </c>
      <c r="B187" s="11" t="s">
        <v>257</v>
      </c>
      <c r="C187" s="12" t="s">
        <v>278</v>
      </c>
      <c r="D187" s="47"/>
      <c r="E187" s="33" t="str">
        <f t="shared" ref="E187:E193" si="7">HYPERLINK("https://www.google.ru/search?q=10211171702161056-65X0&amp;newwindow=1&amp;tbm=isch","Еще фото")</f>
        <v>Еще фото</v>
      </c>
      <c r="F187" s="13"/>
      <c r="G187" s="11" t="s">
        <v>271</v>
      </c>
      <c r="H187" s="11" t="s">
        <v>27</v>
      </c>
      <c r="I187" s="14" t="s">
        <v>254</v>
      </c>
      <c r="J187" s="14" t="s">
        <v>28</v>
      </c>
      <c r="K187" s="15" t="s">
        <v>47</v>
      </c>
      <c r="L187" s="50" t="s">
        <v>276</v>
      </c>
      <c r="M187" s="14" t="s">
        <v>31</v>
      </c>
      <c r="N187" s="14" t="s">
        <v>223</v>
      </c>
      <c r="O187" s="14"/>
      <c r="P187" s="15" t="s">
        <v>277</v>
      </c>
      <c r="Q187" s="16">
        <v>7490</v>
      </c>
      <c r="R187" s="17">
        <v>69.06</v>
      </c>
      <c r="S187" s="18">
        <v>2665.4354999999996</v>
      </c>
      <c r="T187" s="19" t="s">
        <v>51</v>
      </c>
      <c r="U187" s="20" t="s">
        <v>224</v>
      </c>
      <c r="V187" s="21">
        <v>40</v>
      </c>
      <c r="W187" s="21">
        <v>2</v>
      </c>
      <c r="X187" s="22"/>
    </row>
    <row r="188" spans="1:24" s="1" customFormat="1" ht="14" customHeight="1" x14ac:dyDescent="0.3">
      <c r="A188" s="23" t="s">
        <v>23</v>
      </c>
      <c r="B188" s="23" t="s">
        <v>257</v>
      </c>
      <c r="C188" s="12" t="s">
        <v>278</v>
      </c>
      <c r="D188" s="48"/>
      <c r="E188" s="33" t="str">
        <f t="shared" si="7"/>
        <v>Еще фото</v>
      </c>
      <c r="F188" s="13"/>
      <c r="G188" s="23" t="s">
        <v>271</v>
      </c>
      <c r="H188" s="23" t="s">
        <v>27</v>
      </c>
      <c r="I188" s="23" t="s">
        <v>254</v>
      </c>
      <c r="J188" s="14" t="s">
        <v>28</v>
      </c>
      <c r="K188" s="15" t="s">
        <v>47</v>
      </c>
      <c r="L188" s="51"/>
      <c r="M188" s="14" t="s">
        <v>31</v>
      </c>
      <c r="N188" s="14" t="s">
        <v>223</v>
      </c>
      <c r="O188" s="14"/>
      <c r="P188" s="15" t="s">
        <v>277</v>
      </c>
      <c r="Q188" s="16">
        <v>7490</v>
      </c>
      <c r="R188" s="17">
        <v>69.06</v>
      </c>
      <c r="S188" s="18">
        <v>2665.4354999999996</v>
      </c>
      <c r="T188" s="19" t="s">
        <v>51</v>
      </c>
      <c r="U188" s="20" t="s">
        <v>52</v>
      </c>
      <c r="V188" s="21">
        <v>42</v>
      </c>
      <c r="W188" s="21">
        <v>2</v>
      </c>
      <c r="X188" s="22"/>
    </row>
    <row r="189" spans="1:24" s="1" customFormat="1" ht="14" customHeight="1" x14ac:dyDescent="0.3">
      <c r="A189" s="23" t="s">
        <v>23</v>
      </c>
      <c r="B189" s="23" t="s">
        <v>257</v>
      </c>
      <c r="C189" s="12" t="s">
        <v>278</v>
      </c>
      <c r="D189" s="48"/>
      <c r="E189" s="33" t="str">
        <f t="shared" si="7"/>
        <v>Еще фото</v>
      </c>
      <c r="F189" s="13"/>
      <c r="G189" s="23" t="s">
        <v>271</v>
      </c>
      <c r="H189" s="23" t="s">
        <v>27</v>
      </c>
      <c r="I189" s="23" t="s">
        <v>254</v>
      </c>
      <c r="J189" s="14" t="s">
        <v>28</v>
      </c>
      <c r="K189" s="15" t="s">
        <v>47</v>
      </c>
      <c r="L189" s="51"/>
      <c r="M189" s="14" t="s">
        <v>31</v>
      </c>
      <c r="N189" s="14" t="s">
        <v>223</v>
      </c>
      <c r="O189" s="14"/>
      <c r="P189" s="15" t="s">
        <v>277</v>
      </c>
      <c r="Q189" s="16">
        <v>7490</v>
      </c>
      <c r="R189" s="17">
        <v>69.06</v>
      </c>
      <c r="S189" s="18">
        <v>2665.4354999999996</v>
      </c>
      <c r="T189" s="19" t="s">
        <v>51</v>
      </c>
      <c r="U189" s="20" t="s">
        <v>214</v>
      </c>
      <c r="V189" s="21">
        <v>44</v>
      </c>
      <c r="W189" s="21">
        <v>2</v>
      </c>
      <c r="X189" s="22"/>
    </row>
    <row r="190" spans="1:24" s="1" customFormat="1" ht="14" customHeight="1" x14ac:dyDescent="0.3">
      <c r="A190" s="23" t="s">
        <v>23</v>
      </c>
      <c r="B190" s="23" t="s">
        <v>257</v>
      </c>
      <c r="C190" s="12" t="s">
        <v>278</v>
      </c>
      <c r="D190" s="48"/>
      <c r="E190" s="33" t="str">
        <f t="shared" si="7"/>
        <v>Еще фото</v>
      </c>
      <c r="F190" s="13"/>
      <c r="G190" s="23" t="s">
        <v>271</v>
      </c>
      <c r="H190" s="23" t="s">
        <v>27</v>
      </c>
      <c r="I190" s="23" t="s">
        <v>254</v>
      </c>
      <c r="J190" s="14" t="s">
        <v>28</v>
      </c>
      <c r="K190" s="15" t="s">
        <v>47</v>
      </c>
      <c r="L190" s="51"/>
      <c r="M190" s="14" t="s">
        <v>31</v>
      </c>
      <c r="N190" s="14" t="s">
        <v>223</v>
      </c>
      <c r="O190" s="14"/>
      <c r="P190" s="15" t="s">
        <v>277</v>
      </c>
      <c r="Q190" s="16">
        <v>7490</v>
      </c>
      <c r="R190" s="17">
        <v>69.06</v>
      </c>
      <c r="S190" s="18">
        <v>2665.4354999999996</v>
      </c>
      <c r="T190" s="19" t="s">
        <v>51</v>
      </c>
      <c r="U190" s="20" t="s">
        <v>53</v>
      </c>
      <c r="V190" s="21">
        <v>46</v>
      </c>
      <c r="W190" s="21">
        <v>5</v>
      </c>
      <c r="X190" s="22"/>
    </row>
    <row r="191" spans="1:24" s="1" customFormat="1" ht="14" customHeight="1" x14ac:dyDescent="0.3">
      <c r="A191" s="23" t="s">
        <v>23</v>
      </c>
      <c r="B191" s="23" t="s">
        <v>257</v>
      </c>
      <c r="C191" s="12" t="s">
        <v>278</v>
      </c>
      <c r="D191" s="48"/>
      <c r="E191" s="33" t="str">
        <f t="shared" si="7"/>
        <v>Еще фото</v>
      </c>
      <c r="F191" s="13"/>
      <c r="G191" s="23" t="s">
        <v>271</v>
      </c>
      <c r="H191" s="23" t="s">
        <v>27</v>
      </c>
      <c r="I191" s="23" t="s">
        <v>254</v>
      </c>
      <c r="J191" s="14" t="s">
        <v>28</v>
      </c>
      <c r="K191" s="15" t="s">
        <v>47</v>
      </c>
      <c r="L191" s="51"/>
      <c r="M191" s="14" t="s">
        <v>31</v>
      </c>
      <c r="N191" s="14" t="s">
        <v>223</v>
      </c>
      <c r="O191" s="14"/>
      <c r="P191" s="15" t="s">
        <v>277</v>
      </c>
      <c r="Q191" s="16">
        <v>7490</v>
      </c>
      <c r="R191" s="17">
        <v>69.06</v>
      </c>
      <c r="S191" s="18">
        <v>2665.4354999999996</v>
      </c>
      <c r="T191" s="19" t="s">
        <v>51</v>
      </c>
      <c r="U191" s="20" t="s">
        <v>54</v>
      </c>
      <c r="V191" s="21">
        <v>48</v>
      </c>
      <c r="W191" s="21">
        <v>5</v>
      </c>
      <c r="X191" s="22"/>
    </row>
    <row r="192" spans="1:24" s="1" customFormat="1" ht="14" customHeight="1" x14ac:dyDescent="0.3">
      <c r="A192" s="23" t="s">
        <v>23</v>
      </c>
      <c r="B192" s="23" t="s">
        <v>257</v>
      </c>
      <c r="C192" s="12" t="s">
        <v>278</v>
      </c>
      <c r="D192" s="48"/>
      <c r="E192" s="33" t="str">
        <f t="shared" si="7"/>
        <v>Еще фото</v>
      </c>
      <c r="F192" s="13"/>
      <c r="G192" s="23" t="s">
        <v>271</v>
      </c>
      <c r="H192" s="23" t="s">
        <v>27</v>
      </c>
      <c r="I192" s="23" t="s">
        <v>254</v>
      </c>
      <c r="J192" s="14" t="s">
        <v>28</v>
      </c>
      <c r="K192" s="15" t="s">
        <v>47</v>
      </c>
      <c r="L192" s="51"/>
      <c r="M192" s="14" t="s">
        <v>31</v>
      </c>
      <c r="N192" s="14" t="s">
        <v>223</v>
      </c>
      <c r="O192" s="14"/>
      <c r="P192" s="15" t="s">
        <v>277</v>
      </c>
      <c r="Q192" s="16">
        <v>7490</v>
      </c>
      <c r="R192" s="17">
        <v>69.06</v>
      </c>
      <c r="S192" s="18">
        <v>2665.4354999999996</v>
      </c>
      <c r="T192" s="19" t="s">
        <v>51</v>
      </c>
      <c r="U192" s="20" t="s">
        <v>58</v>
      </c>
      <c r="V192" s="21">
        <v>50</v>
      </c>
      <c r="W192" s="21">
        <v>5</v>
      </c>
      <c r="X192" s="22"/>
    </row>
    <row r="193" spans="1:24" s="1" customFormat="1" ht="17" customHeight="1" x14ac:dyDescent="0.3">
      <c r="A193" s="23" t="s">
        <v>23</v>
      </c>
      <c r="B193" s="23" t="s">
        <v>257</v>
      </c>
      <c r="C193" s="12" t="s">
        <v>278</v>
      </c>
      <c r="D193" s="49"/>
      <c r="E193" s="33" t="str">
        <f t="shared" si="7"/>
        <v>Еще фото</v>
      </c>
      <c r="F193" s="13"/>
      <c r="G193" s="23" t="s">
        <v>271</v>
      </c>
      <c r="H193" s="23" t="s">
        <v>27</v>
      </c>
      <c r="I193" s="23" t="s">
        <v>254</v>
      </c>
      <c r="J193" s="14" t="s">
        <v>28</v>
      </c>
      <c r="K193" s="15" t="s">
        <v>47</v>
      </c>
      <c r="L193" s="52"/>
      <c r="M193" s="14" t="s">
        <v>31</v>
      </c>
      <c r="N193" s="14" t="s">
        <v>223</v>
      </c>
      <c r="O193" s="14"/>
      <c r="P193" s="15" t="s">
        <v>277</v>
      </c>
      <c r="Q193" s="16">
        <v>7490</v>
      </c>
      <c r="R193" s="17">
        <v>69.06</v>
      </c>
      <c r="S193" s="18">
        <v>2665.4354999999996</v>
      </c>
      <c r="T193" s="19" t="s">
        <v>51</v>
      </c>
      <c r="U193" s="20" t="s">
        <v>59</v>
      </c>
      <c r="V193" s="21">
        <v>52</v>
      </c>
      <c r="W193" s="21">
        <v>1</v>
      </c>
      <c r="X193" s="22"/>
    </row>
    <row r="194" spans="1:24" s="1" customFormat="1" ht="17" customHeight="1" x14ac:dyDescent="0.3">
      <c r="A194" s="11" t="s">
        <v>23</v>
      </c>
      <c r="B194" s="11" t="s">
        <v>257</v>
      </c>
      <c r="C194" s="12" t="s">
        <v>279</v>
      </c>
      <c r="D194" s="47"/>
      <c r="E194" s="33" t="str">
        <f t="shared" ref="E194:E199" si="8">HYPERLINK("https://www.google.ru/search?q=10211171702161056-81X0&amp;newwindow=1&amp;tbm=isch","Еще фото")</f>
        <v>Еще фото</v>
      </c>
      <c r="F194" s="13"/>
      <c r="G194" s="11" t="s">
        <v>271</v>
      </c>
      <c r="H194" s="11" t="s">
        <v>27</v>
      </c>
      <c r="I194" s="14" t="s">
        <v>254</v>
      </c>
      <c r="J194" s="14" t="s">
        <v>28</v>
      </c>
      <c r="K194" s="15" t="s">
        <v>47</v>
      </c>
      <c r="L194" s="50" t="s">
        <v>276</v>
      </c>
      <c r="M194" s="14" t="s">
        <v>31</v>
      </c>
      <c r="N194" s="14" t="s">
        <v>173</v>
      </c>
      <c r="O194" s="14"/>
      <c r="P194" s="15" t="s">
        <v>277</v>
      </c>
      <c r="Q194" s="16">
        <v>7490</v>
      </c>
      <c r="R194" s="17">
        <v>69.06</v>
      </c>
      <c r="S194" s="18">
        <v>2665.4354999999996</v>
      </c>
      <c r="T194" s="19" t="s">
        <v>51</v>
      </c>
      <c r="U194" s="20" t="s">
        <v>224</v>
      </c>
      <c r="V194" s="21">
        <v>40</v>
      </c>
      <c r="W194" s="21">
        <v>1</v>
      </c>
      <c r="X194" s="22"/>
    </row>
    <row r="195" spans="1:24" s="1" customFormat="1" ht="17" customHeight="1" x14ac:dyDescent="0.3">
      <c r="A195" s="23" t="s">
        <v>23</v>
      </c>
      <c r="B195" s="23" t="s">
        <v>257</v>
      </c>
      <c r="C195" s="12" t="s">
        <v>279</v>
      </c>
      <c r="D195" s="48"/>
      <c r="E195" s="33" t="str">
        <f t="shared" si="8"/>
        <v>Еще фото</v>
      </c>
      <c r="F195" s="13"/>
      <c r="G195" s="23" t="s">
        <v>271</v>
      </c>
      <c r="H195" s="23" t="s">
        <v>27</v>
      </c>
      <c r="I195" s="23" t="s">
        <v>254</v>
      </c>
      <c r="J195" s="14" t="s">
        <v>28</v>
      </c>
      <c r="K195" s="15" t="s">
        <v>47</v>
      </c>
      <c r="L195" s="51"/>
      <c r="M195" s="14" t="s">
        <v>31</v>
      </c>
      <c r="N195" s="14" t="s">
        <v>173</v>
      </c>
      <c r="O195" s="14"/>
      <c r="P195" s="15" t="s">
        <v>277</v>
      </c>
      <c r="Q195" s="16">
        <v>7490</v>
      </c>
      <c r="R195" s="17">
        <v>69.06</v>
      </c>
      <c r="S195" s="18">
        <v>2665.4354999999996</v>
      </c>
      <c r="T195" s="19" t="s">
        <v>51</v>
      </c>
      <c r="U195" s="20" t="s">
        <v>52</v>
      </c>
      <c r="V195" s="21">
        <v>42</v>
      </c>
      <c r="W195" s="21">
        <v>3</v>
      </c>
      <c r="X195" s="22"/>
    </row>
    <row r="196" spans="1:24" s="1" customFormat="1" ht="17" customHeight="1" x14ac:dyDescent="0.3">
      <c r="A196" s="23" t="s">
        <v>23</v>
      </c>
      <c r="B196" s="23" t="s">
        <v>257</v>
      </c>
      <c r="C196" s="12" t="s">
        <v>279</v>
      </c>
      <c r="D196" s="48"/>
      <c r="E196" s="33" t="str">
        <f t="shared" si="8"/>
        <v>Еще фото</v>
      </c>
      <c r="F196" s="13"/>
      <c r="G196" s="23" t="s">
        <v>271</v>
      </c>
      <c r="H196" s="23" t="s">
        <v>27</v>
      </c>
      <c r="I196" s="23" t="s">
        <v>254</v>
      </c>
      <c r="J196" s="14" t="s">
        <v>28</v>
      </c>
      <c r="K196" s="15" t="s">
        <v>47</v>
      </c>
      <c r="L196" s="51"/>
      <c r="M196" s="14" t="s">
        <v>31</v>
      </c>
      <c r="N196" s="14" t="s">
        <v>173</v>
      </c>
      <c r="O196" s="14"/>
      <c r="P196" s="15" t="s">
        <v>277</v>
      </c>
      <c r="Q196" s="16">
        <v>7490</v>
      </c>
      <c r="R196" s="17">
        <v>69.06</v>
      </c>
      <c r="S196" s="18">
        <v>2665.4354999999996</v>
      </c>
      <c r="T196" s="19" t="s">
        <v>51</v>
      </c>
      <c r="U196" s="20" t="s">
        <v>214</v>
      </c>
      <c r="V196" s="21">
        <v>44</v>
      </c>
      <c r="W196" s="21">
        <v>4</v>
      </c>
      <c r="X196" s="22"/>
    </row>
    <row r="197" spans="1:24" s="1" customFormat="1" ht="17" customHeight="1" x14ac:dyDescent="0.3">
      <c r="A197" s="23" t="s">
        <v>23</v>
      </c>
      <c r="B197" s="23" t="s">
        <v>257</v>
      </c>
      <c r="C197" s="12" t="s">
        <v>279</v>
      </c>
      <c r="D197" s="48"/>
      <c r="E197" s="33" t="str">
        <f t="shared" si="8"/>
        <v>Еще фото</v>
      </c>
      <c r="F197" s="13"/>
      <c r="G197" s="23" t="s">
        <v>271</v>
      </c>
      <c r="H197" s="23" t="s">
        <v>27</v>
      </c>
      <c r="I197" s="23" t="s">
        <v>254</v>
      </c>
      <c r="J197" s="14" t="s">
        <v>28</v>
      </c>
      <c r="K197" s="15" t="s">
        <v>47</v>
      </c>
      <c r="L197" s="51"/>
      <c r="M197" s="14" t="s">
        <v>31</v>
      </c>
      <c r="N197" s="14" t="s">
        <v>173</v>
      </c>
      <c r="O197" s="14"/>
      <c r="P197" s="15" t="s">
        <v>277</v>
      </c>
      <c r="Q197" s="16">
        <v>7490</v>
      </c>
      <c r="R197" s="17">
        <v>69.06</v>
      </c>
      <c r="S197" s="18">
        <v>2665.4354999999996</v>
      </c>
      <c r="T197" s="19" t="s">
        <v>51</v>
      </c>
      <c r="U197" s="20" t="s">
        <v>53</v>
      </c>
      <c r="V197" s="21">
        <v>46</v>
      </c>
      <c r="W197" s="21">
        <v>5</v>
      </c>
      <c r="X197" s="22"/>
    </row>
    <row r="198" spans="1:24" s="1" customFormat="1" ht="17" customHeight="1" x14ac:dyDescent="0.3">
      <c r="A198" s="23" t="s">
        <v>23</v>
      </c>
      <c r="B198" s="23" t="s">
        <v>257</v>
      </c>
      <c r="C198" s="12" t="s">
        <v>279</v>
      </c>
      <c r="D198" s="48"/>
      <c r="E198" s="33" t="str">
        <f t="shared" si="8"/>
        <v>Еще фото</v>
      </c>
      <c r="F198" s="13"/>
      <c r="G198" s="23" t="s">
        <v>271</v>
      </c>
      <c r="H198" s="23" t="s">
        <v>27</v>
      </c>
      <c r="I198" s="23" t="s">
        <v>254</v>
      </c>
      <c r="J198" s="14" t="s">
        <v>28</v>
      </c>
      <c r="K198" s="15" t="s">
        <v>47</v>
      </c>
      <c r="L198" s="51"/>
      <c r="M198" s="14" t="s">
        <v>31</v>
      </c>
      <c r="N198" s="14" t="s">
        <v>173</v>
      </c>
      <c r="O198" s="14"/>
      <c r="P198" s="15" t="s">
        <v>277</v>
      </c>
      <c r="Q198" s="16">
        <v>7490</v>
      </c>
      <c r="R198" s="17">
        <v>69.06</v>
      </c>
      <c r="S198" s="18">
        <v>2665.4354999999996</v>
      </c>
      <c r="T198" s="19" t="s">
        <v>51</v>
      </c>
      <c r="U198" s="20" t="s">
        <v>54</v>
      </c>
      <c r="V198" s="21">
        <v>48</v>
      </c>
      <c r="W198" s="21">
        <v>3</v>
      </c>
      <c r="X198" s="22"/>
    </row>
    <row r="199" spans="1:24" s="1" customFormat="1" ht="22.05" customHeight="1" x14ac:dyDescent="0.3">
      <c r="A199" s="23" t="s">
        <v>23</v>
      </c>
      <c r="B199" s="23" t="s">
        <v>257</v>
      </c>
      <c r="C199" s="12" t="s">
        <v>279</v>
      </c>
      <c r="D199" s="49"/>
      <c r="E199" s="33" t="str">
        <f t="shared" si="8"/>
        <v>Еще фото</v>
      </c>
      <c r="F199" s="13"/>
      <c r="G199" s="23" t="s">
        <v>271</v>
      </c>
      <c r="H199" s="23" t="s">
        <v>27</v>
      </c>
      <c r="I199" s="23" t="s">
        <v>254</v>
      </c>
      <c r="J199" s="14" t="s">
        <v>28</v>
      </c>
      <c r="K199" s="15" t="s">
        <v>47</v>
      </c>
      <c r="L199" s="52"/>
      <c r="M199" s="14" t="s">
        <v>31</v>
      </c>
      <c r="N199" s="14" t="s">
        <v>173</v>
      </c>
      <c r="O199" s="14"/>
      <c r="P199" s="15" t="s">
        <v>277</v>
      </c>
      <c r="Q199" s="16">
        <v>7490</v>
      </c>
      <c r="R199" s="17">
        <v>69.06</v>
      </c>
      <c r="S199" s="18">
        <v>2665.4354999999996</v>
      </c>
      <c r="T199" s="19" t="s">
        <v>51</v>
      </c>
      <c r="U199" s="20" t="s">
        <v>58</v>
      </c>
      <c r="V199" s="21">
        <v>50</v>
      </c>
      <c r="W199" s="21">
        <v>5</v>
      </c>
      <c r="X199" s="22"/>
    </row>
    <row r="200" spans="1:24" s="1" customFormat="1" ht="26" customHeight="1" x14ac:dyDescent="0.3">
      <c r="A200" s="11" t="s">
        <v>23</v>
      </c>
      <c r="B200" s="11" t="s">
        <v>257</v>
      </c>
      <c r="C200" s="12" t="s">
        <v>280</v>
      </c>
      <c r="D200" s="47"/>
      <c r="E200" s="33" t="str">
        <f>HYPERLINK("https://www.google.ru/search?q=50251171702102138-0200&amp;newwindow=1&amp;tbm=isch","Еще фото")</f>
        <v>Еще фото</v>
      </c>
      <c r="F200" s="13"/>
      <c r="G200" s="11" t="s">
        <v>271</v>
      </c>
      <c r="H200" s="11" t="s">
        <v>27</v>
      </c>
      <c r="I200" s="14" t="s">
        <v>254</v>
      </c>
      <c r="J200" s="14" t="s">
        <v>28</v>
      </c>
      <c r="K200" s="15" t="s">
        <v>47</v>
      </c>
      <c r="L200" s="50" t="s">
        <v>281</v>
      </c>
      <c r="M200" s="14" t="s">
        <v>31</v>
      </c>
      <c r="N200" s="14" t="s">
        <v>197</v>
      </c>
      <c r="O200" s="14"/>
      <c r="P200" s="15" t="s">
        <v>282</v>
      </c>
      <c r="Q200" s="16">
        <v>4990</v>
      </c>
      <c r="R200" s="17">
        <v>68.38</v>
      </c>
      <c r="S200" s="18">
        <v>1814.4354999999998</v>
      </c>
      <c r="T200" s="19" t="s">
        <v>34</v>
      </c>
      <c r="U200" s="20" t="s">
        <v>175</v>
      </c>
      <c r="V200" s="24" t="s">
        <v>176</v>
      </c>
      <c r="W200" s="21">
        <v>2</v>
      </c>
      <c r="X200" s="22"/>
    </row>
    <row r="201" spans="1:24" s="1" customFormat="1" ht="26" customHeight="1" x14ac:dyDescent="0.3">
      <c r="A201" s="23" t="s">
        <v>23</v>
      </c>
      <c r="B201" s="23" t="s">
        <v>257</v>
      </c>
      <c r="C201" s="12" t="s">
        <v>280</v>
      </c>
      <c r="D201" s="48"/>
      <c r="E201" s="33" t="str">
        <f>HYPERLINK("https://www.google.ru/search?q=50251171702102138-0200&amp;newwindow=1&amp;tbm=isch","Еще фото")</f>
        <v>Еще фото</v>
      </c>
      <c r="F201" s="13"/>
      <c r="G201" s="23" t="s">
        <v>271</v>
      </c>
      <c r="H201" s="23" t="s">
        <v>27</v>
      </c>
      <c r="I201" s="23" t="s">
        <v>254</v>
      </c>
      <c r="J201" s="14" t="s">
        <v>28</v>
      </c>
      <c r="K201" s="15" t="s">
        <v>47</v>
      </c>
      <c r="L201" s="51"/>
      <c r="M201" s="14" t="s">
        <v>31</v>
      </c>
      <c r="N201" s="14" t="s">
        <v>197</v>
      </c>
      <c r="O201" s="14"/>
      <c r="P201" s="15" t="s">
        <v>282</v>
      </c>
      <c r="Q201" s="16">
        <v>4990</v>
      </c>
      <c r="R201" s="17">
        <v>68.38</v>
      </c>
      <c r="S201" s="18">
        <v>1814.4354999999998</v>
      </c>
      <c r="T201" s="19" t="s">
        <v>34</v>
      </c>
      <c r="U201" s="20" t="s">
        <v>177</v>
      </c>
      <c r="V201" s="24" t="s">
        <v>178</v>
      </c>
      <c r="W201" s="21">
        <v>1</v>
      </c>
      <c r="X201" s="22"/>
    </row>
    <row r="202" spans="1:24" s="1" customFormat="1" ht="26" customHeight="1" x14ac:dyDescent="0.3">
      <c r="A202" s="23" t="s">
        <v>23</v>
      </c>
      <c r="B202" s="23" t="s">
        <v>257</v>
      </c>
      <c r="C202" s="12" t="s">
        <v>280</v>
      </c>
      <c r="D202" s="48"/>
      <c r="E202" s="33" t="str">
        <f>HYPERLINK("https://www.google.ru/search?q=50251171702102138-0200&amp;newwindow=1&amp;tbm=isch","Еще фото")</f>
        <v>Еще фото</v>
      </c>
      <c r="F202" s="13"/>
      <c r="G202" s="23" t="s">
        <v>271</v>
      </c>
      <c r="H202" s="23" t="s">
        <v>27</v>
      </c>
      <c r="I202" s="23" t="s">
        <v>254</v>
      </c>
      <c r="J202" s="14" t="s">
        <v>28</v>
      </c>
      <c r="K202" s="15" t="s">
        <v>47</v>
      </c>
      <c r="L202" s="51"/>
      <c r="M202" s="14" t="s">
        <v>31</v>
      </c>
      <c r="N202" s="14" t="s">
        <v>197</v>
      </c>
      <c r="O202" s="14"/>
      <c r="P202" s="15" t="s">
        <v>282</v>
      </c>
      <c r="Q202" s="16">
        <v>4990</v>
      </c>
      <c r="R202" s="17">
        <v>68.38</v>
      </c>
      <c r="S202" s="18">
        <v>1814.4354999999998</v>
      </c>
      <c r="T202" s="19" t="s">
        <v>34</v>
      </c>
      <c r="U202" s="20" t="s">
        <v>179</v>
      </c>
      <c r="V202" s="24" t="s">
        <v>124</v>
      </c>
      <c r="W202" s="21">
        <v>2</v>
      </c>
      <c r="X202" s="22"/>
    </row>
    <row r="203" spans="1:24" s="1" customFormat="1" ht="26" customHeight="1" x14ac:dyDescent="0.3">
      <c r="A203" s="23" t="s">
        <v>23</v>
      </c>
      <c r="B203" s="23" t="s">
        <v>257</v>
      </c>
      <c r="C203" s="12" t="s">
        <v>280</v>
      </c>
      <c r="D203" s="49"/>
      <c r="E203" s="33" t="str">
        <f>HYPERLINK("https://www.google.ru/search?q=50251171702102138-0200&amp;newwindow=1&amp;tbm=isch","Еще фото")</f>
        <v>Еще фото</v>
      </c>
      <c r="F203" s="13"/>
      <c r="G203" s="23" t="s">
        <v>271</v>
      </c>
      <c r="H203" s="23" t="s">
        <v>27</v>
      </c>
      <c r="I203" s="23" t="s">
        <v>254</v>
      </c>
      <c r="J203" s="14" t="s">
        <v>28</v>
      </c>
      <c r="K203" s="15" t="s">
        <v>47</v>
      </c>
      <c r="L203" s="52"/>
      <c r="M203" s="14" t="s">
        <v>31</v>
      </c>
      <c r="N203" s="14" t="s">
        <v>197</v>
      </c>
      <c r="O203" s="14"/>
      <c r="P203" s="15" t="s">
        <v>282</v>
      </c>
      <c r="Q203" s="16">
        <v>4990</v>
      </c>
      <c r="R203" s="17">
        <v>68.38</v>
      </c>
      <c r="S203" s="18">
        <v>1814.4354999999998</v>
      </c>
      <c r="T203" s="19" t="s">
        <v>34</v>
      </c>
      <c r="U203" s="20" t="s">
        <v>180</v>
      </c>
      <c r="V203" s="24" t="s">
        <v>38</v>
      </c>
      <c r="W203" s="21">
        <v>2</v>
      </c>
      <c r="X203" s="22"/>
    </row>
    <row r="204" spans="1:24" s="1" customFormat="1" ht="52.05" customHeight="1" x14ac:dyDescent="0.3">
      <c r="A204" s="11" t="s">
        <v>23</v>
      </c>
      <c r="B204" s="11" t="s">
        <v>257</v>
      </c>
      <c r="C204" s="12" t="s">
        <v>283</v>
      </c>
      <c r="D204" s="53"/>
      <c r="E204" s="33" t="str">
        <f>HYPERLINK("https://www.google.ru/search?q=50251171702102138-3900&amp;newwindow=1&amp;tbm=isch","Еще фото")</f>
        <v>Еще фото</v>
      </c>
      <c r="F204" s="13"/>
      <c r="G204" s="11" t="s">
        <v>271</v>
      </c>
      <c r="H204" s="11" t="s">
        <v>27</v>
      </c>
      <c r="I204" s="14" t="s">
        <v>254</v>
      </c>
      <c r="J204" s="14" t="s">
        <v>28</v>
      </c>
      <c r="K204" s="15" t="s">
        <v>47</v>
      </c>
      <c r="L204" s="50" t="s">
        <v>281</v>
      </c>
      <c r="M204" s="14" t="s">
        <v>31</v>
      </c>
      <c r="N204" s="14" t="s">
        <v>233</v>
      </c>
      <c r="O204" s="14"/>
      <c r="P204" s="15" t="s">
        <v>282</v>
      </c>
      <c r="Q204" s="16">
        <v>4990</v>
      </c>
      <c r="R204" s="17">
        <v>68.38</v>
      </c>
      <c r="S204" s="18">
        <v>1814.4354999999998</v>
      </c>
      <c r="T204" s="19" t="s">
        <v>34</v>
      </c>
      <c r="U204" s="20" t="s">
        <v>177</v>
      </c>
      <c r="V204" s="24" t="s">
        <v>178</v>
      </c>
      <c r="W204" s="21">
        <v>5</v>
      </c>
      <c r="X204" s="22"/>
    </row>
    <row r="205" spans="1:24" s="1" customFormat="1" ht="61.05" customHeight="1" x14ac:dyDescent="0.3">
      <c r="A205" s="23" t="s">
        <v>23</v>
      </c>
      <c r="B205" s="23" t="s">
        <v>257</v>
      </c>
      <c r="C205" s="12" t="s">
        <v>283</v>
      </c>
      <c r="D205" s="54"/>
      <c r="E205" s="33" t="str">
        <f>HYPERLINK("https://www.google.ru/search?q=50251171702102138-3900&amp;newwindow=1&amp;tbm=isch","Еще фото")</f>
        <v>Еще фото</v>
      </c>
      <c r="F205" s="13"/>
      <c r="G205" s="23" t="s">
        <v>271</v>
      </c>
      <c r="H205" s="23" t="s">
        <v>27</v>
      </c>
      <c r="I205" s="23" t="s">
        <v>254</v>
      </c>
      <c r="J205" s="14" t="s">
        <v>28</v>
      </c>
      <c r="K205" s="15" t="s">
        <v>47</v>
      </c>
      <c r="L205" s="52"/>
      <c r="M205" s="14" t="s">
        <v>31</v>
      </c>
      <c r="N205" s="14" t="s">
        <v>233</v>
      </c>
      <c r="O205" s="14"/>
      <c r="P205" s="15" t="s">
        <v>282</v>
      </c>
      <c r="Q205" s="16">
        <v>4990</v>
      </c>
      <c r="R205" s="17">
        <v>68.38</v>
      </c>
      <c r="S205" s="18">
        <v>1814.4354999999998</v>
      </c>
      <c r="T205" s="19" t="s">
        <v>34</v>
      </c>
      <c r="U205" s="20" t="s">
        <v>179</v>
      </c>
      <c r="V205" s="24" t="s">
        <v>124</v>
      </c>
      <c r="W205" s="21">
        <v>2</v>
      </c>
      <c r="X205" s="22"/>
    </row>
    <row r="206" spans="1:24" s="1" customFormat="1" ht="21" customHeight="1" x14ac:dyDescent="0.3">
      <c r="A206" s="11" t="s">
        <v>23</v>
      </c>
      <c r="B206" s="11" t="s">
        <v>284</v>
      </c>
      <c r="C206" s="25" t="s">
        <v>285</v>
      </c>
      <c r="D206" s="47"/>
      <c r="E206" s="33" t="str">
        <f>HYPERLINK("https://www.google.ru/search?q=50251171722158559-4176&amp;newwindow=1&amp;tbm=isch","Еще фото")</f>
        <v>Еще фото</v>
      </c>
      <c r="F206" s="13"/>
      <c r="G206" s="11" t="s">
        <v>286</v>
      </c>
      <c r="H206" s="11" t="s">
        <v>27</v>
      </c>
      <c r="I206" s="14" t="s">
        <v>254</v>
      </c>
      <c r="J206" s="14" t="s">
        <v>28</v>
      </c>
      <c r="K206" s="15" t="s">
        <v>47</v>
      </c>
      <c r="L206" s="50" t="s">
        <v>287</v>
      </c>
      <c r="M206" s="14" t="s">
        <v>31</v>
      </c>
      <c r="N206" s="14" t="s">
        <v>288</v>
      </c>
      <c r="O206" s="14"/>
      <c r="P206" s="15" t="s">
        <v>273</v>
      </c>
      <c r="Q206" s="16">
        <v>6499</v>
      </c>
      <c r="R206" s="17">
        <v>64.95</v>
      </c>
      <c r="S206" s="18">
        <v>2619.4354999999996</v>
      </c>
      <c r="T206" s="19" t="s">
        <v>34</v>
      </c>
      <c r="U206" s="20" t="s">
        <v>175</v>
      </c>
      <c r="V206" s="24" t="s">
        <v>176</v>
      </c>
      <c r="W206" s="21">
        <v>2</v>
      </c>
      <c r="X206" s="22"/>
    </row>
    <row r="207" spans="1:24" s="1" customFormat="1" ht="21" customHeight="1" x14ac:dyDescent="0.3">
      <c r="A207" s="23" t="s">
        <v>23</v>
      </c>
      <c r="B207" s="23" t="s">
        <v>284</v>
      </c>
      <c r="C207" s="26" t="s">
        <v>285</v>
      </c>
      <c r="D207" s="48"/>
      <c r="E207" s="33" t="str">
        <f>HYPERLINK("https://www.google.ru/search?q=50251171722158559-4176&amp;newwindow=1&amp;tbm=isch","Еще фото")</f>
        <v>Еще фото</v>
      </c>
      <c r="F207" s="13"/>
      <c r="G207" s="23" t="s">
        <v>286</v>
      </c>
      <c r="H207" s="23" t="s">
        <v>27</v>
      </c>
      <c r="I207" s="23" t="s">
        <v>254</v>
      </c>
      <c r="J207" s="14" t="s">
        <v>28</v>
      </c>
      <c r="K207" s="15" t="s">
        <v>47</v>
      </c>
      <c r="L207" s="51"/>
      <c r="M207" s="14" t="s">
        <v>31</v>
      </c>
      <c r="N207" s="14" t="s">
        <v>288</v>
      </c>
      <c r="O207" s="14"/>
      <c r="P207" s="15" t="s">
        <v>273</v>
      </c>
      <c r="Q207" s="16">
        <v>6499</v>
      </c>
      <c r="R207" s="17">
        <v>64.95</v>
      </c>
      <c r="S207" s="18">
        <v>2619.4354999999996</v>
      </c>
      <c r="T207" s="19" t="s">
        <v>34</v>
      </c>
      <c r="U207" s="20" t="s">
        <v>177</v>
      </c>
      <c r="V207" s="24" t="s">
        <v>178</v>
      </c>
      <c r="W207" s="21">
        <v>3</v>
      </c>
      <c r="X207" s="22"/>
    </row>
    <row r="208" spans="1:24" s="1" customFormat="1" ht="21" customHeight="1" x14ac:dyDescent="0.3">
      <c r="A208" s="23" t="s">
        <v>23</v>
      </c>
      <c r="B208" s="23" t="s">
        <v>284</v>
      </c>
      <c r="C208" s="26" t="s">
        <v>285</v>
      </c>
      <c r="D208" s="48"/>
      <c r="E208" s="33" t="str">
        <f>HYPERLINK("https://www.google.ru/search?q=50251171722158559-4176&amp;newwindow=1&amp;tbm=isch","Еще фото")</f>
        <v>Еще фото</v>
      </c>
      <c r="F208" s="13"/>
      <c r="G208" s="23" t="s">
        <v>286</v>
      </c>
      <c r="H208" s="23" t="s">
        <v>27</v>
      </c>
      <c r="I208" s="23" t="s">
        <v>254</v>
      </c>
      <c r="J208" s="14" t="s">
        <v>28</v>
      </c>
      <c r="K208" s="15" t="s">
        <v>47</v>
      </c>
      <c r="L208" s="51"/>
      <c r="M208" s="14" t="s">
        <v>31</v>
      </c>
      <c r="N208" s="14" t="s">
        <v>288</v>
      </c>
      <c r="O208" s="14"/>
      <c r="P208" s="15" t="s">
        <v>273</v>
      </c>
      <c r="Q208" s="16">
        <v>6499</v>
      </c>
      <c r="R208" s="17">
        <v>64.95</v>
      </c>
      <c r="S208" s="18">
        <v>2619.4354999999996</v>
      </c>
      <c r="T208" s="19" t="s">
        <v>34</v>
      </c>
      <c r="U208" s="20" t="s">
        <v>179</v>
      </c>
      <c r="V208" s="24" t="s">
        <v>124</v>
      </c>
      <c r="W208" s="21">
        <v>1</v>
      </c>
      <c r="X208" s="22"/>
    </row>
    <row r="209" spans="1:24" s="1" customFormat="1" ht="21" customHeight="1" x14ac:dyDescent="0.3">
      <c r="A209" s="23" t="s">
        <v>23</v>
      </c>
      <c r="B209" s="23" t="s">
        <v>284</v>
      </c>
      <c r="C209" s="26" t="s">
        <v>285</v>
      </c>
      <c r="D209" s="48"/>
      <c r="E209" s="33" t="str">
        <f>HYPERLINK("https://www.google.ru/search?q=50251171722158559-4176&amp;newwindow=1&amp;tbm=isch","Еще фото")</f>
        <v>Еще фото</v>
      </c>
      <c r="F209" s="13"/>
      <c r="G209" s="23" t="s">
        <v>286</v>
      </c>
      <c r="H209" s="23" t="s">
        <v>27</v>
      </c>
      <c r="I209" s="23" t="s">
        <v>254</v>
      </c>
      <c r="J209" s="14" t="s">
        <v>28</v>
      </c>
      <c r="K209" s="15" t="s">
        <v>47</v>
      </c>
      <c r="L209" s="51"/>
      <c r="M209" s="14" t="s">
        <v>31</v>
      </c>
      <c r="N209" s="14" t="s">
        <v>288</v>
      </c>
      <c r="O209" s="14"/>
      <c r="P209" s="15" t="s">
        <v>273</v>
      </c>
      <c r="Q209" s="16">
        <v>6499</v>
      </c>
      <c r="R209" s="17">
        <v>64.95</v>
      </c>
      <c r="S209" s="18">
        <v>2619.4354999999996</v>
      </c>
      <c r="T209" s="19" t="s">
        <v>34</v>
      </c>
      <c r="U209" s="20" t="s">
        <v>180</v>
      </c>
      <c r="V209" s="24" t="s">
        <v>38</v>
      </c>
      <c r="W209" s="21">
        <v>3</v>
      </c>
      <c r="X209" s="22"/>
    </row>
    <row r="210" spans="1:24" s="1" customFormat="1" ht="32" customHeight="1" x14ac:dyDescent="0.3">
      <c r="A210" s="23" t="s">
        <v>23</v>
      </c>
      <c r="B210" s="23" t="s">
        <v>284</v>
      </c>
      <c r="C210" s="26" t="s">
        <v>285</v>
      </c>
      <c r="D210" s="49"/>
      <c r="E210" s="33" t="str">
        <f>HYPERLINK("https://www.google.ru/search?q=50251171722158559-4176&amp;newwindow=1&amp;tbm=isch","Еще фото")</f>
        <v>Еще фото</v>
      </c>
      <c r="F210" s="13"/>
      <c r="G210" s="23" t="s">
        <v>286</v>
      </c>
      <c r="H210" s="23" t="s">
        <v>27</v>
      </c>
      <c r="I210" s="23" t="s">
        <v>254</v>
      </c>
      <c r="J210" s="14" t="s">
        <v>28</v>
      </c>
      <c r="K210" s="15" t="s">
        <v>47</v>
      </c>
      <c r="L210" s="52"/>
      <c r="M210" s="14" t="s">
        <v>31</v>
      </c>
      <c r="N210" s="14" t="s">
        <v>288</v>
      </c>
      <c r="O210" s="14"/>
      <c r="P210" s="15" t="s">
        <v>273</v>
      </c>
      <c r="Q210" s="16">
        <v>6499</v>
      </c>
      <c r="R210" s="17">
        <v>64.95</v>
      </c>
      <c r="S210" s="18">
        <v>2619.4354999999996</v>
      </c>
      <c r="T210" s="19" t="s">
        <v>34</v>
      </c>
      <c r="U210" s="20" t="s">
        <v>181</v>
      </c>
      <c r="V210" s="24" t="s">
        <v>42</v>
      </c>
      <c r="W210" s="21">
        <v>1</v>
      </c>
      <c r="X210" s="22"/>
    </row>
    <row r="211" spans="1:24" s="1" customFormat="1" ht="21" customHeight="1" x14ac:dyDescent="0.3">
      <c r="A211" s="11" t="s">
        <v>23</v>
      </c>
      <c r="B211" s="11" t="s">
        <v>251</v>
      </c>
      <c r="C211" s="25" t="s">
        <v>289</v>
      </c>
      <c r="D211" s="47"/>
      <c r="E211" s="33" t="str">
        <f>HYPERLINK("https://www.google.ru/search?q=50251171702158550-5872&amp;newwindow=1&amp;tbm=isch","Еще фото")</f>
        <v>Еще фото</v>
      </c>
      <c r="F211" s="13"/>
      <c r="G211" s="11" t="s">
        <v>253</v>
      </c>
      <c r="H211" s="11" t="s">
        <v>27</v>
      </c>
      <c r="I211" s="14" t="s">
        <v>254</v>
      </c>
      <c r="J211" s="14" t="s">
        <v>28</v>
      </c>
      <c r="K211" s="15" t="s">
        <v>47</v>
      </c>
      <c r="L211" s="50" t="s">
        <v>127</v>
      </c>
      <c r="M211" s="14" t="s">
        <v>31</v>
      </c>
      <c r="N211" s="14" t="s">
        <v>32</v>
      </c>
      <c r="O211" s="14"/>
      <c r="P211" s="15" t="s">
        <v>273</v>
      </c>
      <c r="Q211" s="16">
        <v>5499</v>
      </c>
      <c r="R211" s="17">
        <v>64.760000000000005</v>
      </c>
      <c r="S211" s="18">
        <v>2228.4354999999996</v>
      </c>
      <c r="T211" s="19" t="s">
        <v>34</v>
      </c>
      <c r="U211" s="20" t="s">
        <v>175</v>
      </c>
      <c r="V211" s="24" t="s">
        <v>176</v>
      </c>
      <c r="W211" s="21">
        <v>1</v>
      </c>
      <c r="X211" s="22"/>
    </row>
    <row r="212" spans="1:24" s="1" customFormat="1" ht="21" customHeight="1" x14ac:dyDescent="0.3">
      <c r="A212" s="23" t="s">
        <v>23</v>
      </c>
      <c r="B212" s="23" t="s">
        <v>251</v>
      </c>
      <c r="C212" s="26" t="s">
        <v>289</v>
      </c>
      <c r="D212" s="48"/>
      <c r="E212" s="33" t="str">
        <f>HYPERLINK("https://www.google.ru/search?q=50251171702158550-5872&amp;newwindow=1&amp;tbm=isch","Еще фото")</f>
        <v>Еще фото</v>
      </c>
      <c r="F212" s="13"/>
      <c r="G212" s="23" t="s">
        <v>253</v>
      </c>
      <c r="H212" s="23" t="s">
        <v>27</v>
      </c>
      <c r="I212" s="23" t="s">
        <v>254</v>
      </c>
      <c r="J212" s="14" t="s">
        <v>28</v>
      </c>
      <c r="K212" s="15" t="s">
        <v>47</v>
      </c>
      <c r="L212" s="51"/>
      <c r="M212" s="14" t="s">
        <v>31</v>
      </c>
      <c r="N212" s="14" t="s">
        <v>32</v>
      </c>
      <c r="O212" s="14"/>
      <c r="P212" s="15" t="s">
        <v>273</v>
      </c>
      <c r="Q212" s="16">
        <v>5499</v>
      </c>
      <c r="R212" s="17">
        <v>64.760000000000005</v>
      </c>
      <c r="S212" s="18">
        <v>2228.4354999999996</v>
      </c>
      <c r="T212" s="19" t="s">
        <v>34</v>
      </c>
      <c r="U212" s="20" t="s">
        <v>177</v>
      </c>
      <c r="V212" s="24" t="s">
        <v>178</v>
      </c>
      <c r="W212" s="21">
        <v>3</v>
      </c>
      <c r="X212" s="22"/>
    </row>
    <row r="213" spans="1:24" s="1" customFormat="1" ht="21" customHeight="1" x14ac:dyDescent="0.3">
      <c r="A213" s="23" t="s">
        <v>23</v>
      </c>
      <c r="B213" s="23" t="s">
        <v>251</v>
      </c>
      <c r="C213" s="26" t="s">
        <v>289</v>
      </c>
      <c r="D213" s="48"/>
      <c r="E213" s="33" t="str">
        <f>HYPERLINK("https://www.google.ru/search?q=50251171702158550-5872&amp;newwindow=1&amp;tbm=isch","Еще фото")</f>
        <v>Еще фото</v>
      </c>
      <c r="F213" s="13"/>
      <c r="G213" s="23" t="s">
        <v>253</v>
      </c>
      <c r="H213" s="23" t="s">
        <v>27</v>
      </c>
      <c r="I213" s="23" t="s">
        <v>254</v>
      </c>
      <c r="J213" s="14" t="s">
        <v>28</v>
      </c>
      <c r="K213" s="15" t="s">
        <v>47</v>
      </c>
      <c r="L213" s="51"/>
      <c r="M213" s="14" t="s">
        <v>31</v>
      </c>
      <c r="N213" s="14" t="s">
        <v>32</v>
      </c>
      <c r="O213" s="14"/>
      <c r="P213" s="15" t="s">
        <v>273</v>
      </c>
      <c r="Q213" s="16">
        <v>5499</v>
      </c>
      <c r="R213" s="17">
        <v>64.760000000000005</v>
      </c>
      <c r="S213" s="18">
        <v>2228.4354999999996</v>
      </c>
      <c r="T213" s="19" t="s">
        <v>34</v>
      </c>
      <c r="U213" s="20" t="s">
        <v>179</v>
      </c>
      <c r="V213" s="24" t="s">
        <v>124</v>
      </c>
      <c r="W213" s="21">
        <v>2</v>
      </c>
      <c r="X213" s="22"/>
    </row>
    <row r="214" spans="1:24" s="1" customFormat="1" ht="21" customHeight="1" x14ac:dyDescent="0.3">
      <c r="A214" s="23" t="s">
        <v>23</v>
      </c>
      <c r="B214" s="23" t="s">
        <v>251</v>
      </c>
      <c r="C214" s="26" t="s">
        <v>289</v>
      </c>
      <c r="D214" s="48"/>
      <c r="E214" s="33" t="str">
        <f>HYPERLINK("https://www.google.ru/search?q=50251171702158550-5872&amp;newwindow=1&amp;tbm=isch","Еще фото")</f>
        <v>Еще фото</v>
      </c>
      <c r="F214" s="13"/>
      <c r="G214" s="23" t="s">
        <v>253</v>
      </c>
      <c r="H214" s="23" t="s">
        <v>27</v>
      </c>
      <c r="I214" s="23" t="s">
        <v>254</v>
      </c>
      <c r="J214" s="14" t="s">
        <v>28</v>
      </c>
      <c r="K214" s="15" t="s">
        <v>47</v>
      </c>
      <c r="L214" s="51"/>
      <c r="M214" s="14" t="s">
        <v>31</v>
      </c>
      <c r="N214" s="14" t="s">
        <v>32</v>
      </c>
      <c r="O214" s="14"/>
      <c r="P214" s="15" t="s">
        <v>273</v>
      </c>
      <c r="Q214" s="16">
        <v>5499</v>
      </c>
      <c r="R214" s="17">
        <v>64.760000000000005</v>
      </c>
      <c r="S214" s="18">
        <v>2228.4354999999996</v>
      </c>
      <c r="T214" s="19" t="s">
        <v>34</v>
      </c>
      <c r="U214" s="20" t="s">
        <v>180</v>
      </c>
      <c r="V214" s="24" t="s">
        <v>38</v>
      </c>
      <c r="W214" s="21">
        <v>1</v>
      </c>
      <c r="X214" s="22"/>
    </row>
    <row r="215" spans="1:24" s="1" customFormat="1" ht="32" customHeight="1" x14ac:dyDescent="0.3">
      <c r="A215" s="23" t="s">
        <v>23</v>
      </c>
      <c r="B215" s="23" t="s">
        <v>251</v>
      </c>
      <c r="C215" s="26" t="s">
        <v>289</v>
      </c>
      <c r="D215" s="49"/>
      <c r="E215" s="33" t="str">
        <f>HYPERLINK("https://www.google.ru/search?q=50251171702158550-5872&amp;newwindow=1&amp;tbm=isch","Еще фото")</f>
        <v>Еще фото</v>
      </c>
      <c r="F215" s="13"/>
      <c r="G215" s="23" t="s">
        <v>253</v>
      </c>
      <c r="H215" s="23" t="s">
        <v>27</v>
      </c>
      <c r="I215" s="23" t="s">
        <v>254</v>
      </c>
      <c r="J215" s="14" t="s">
        <v>28</v>
      </c>
      <c r="K215" s="15" t="s">
        <v>47</v>
      </c>
      <c r="L215" s="52"/>
      <c r="M215" s="14" t="s">
        <v>31</v>
      </c>
      <c r="N215" s="14" t="s">
        <v>32</v>
      </c>
      <c r="O215" s="14"/>
      <c r="P215" s="15" t="s">
        <v>273</v>
      </c>
      <c r="Q215" s="16">
        <v>5499</v>
      </c>
      <c r="R215" s="17">
        <v>64.760000000000005</v>
      </c>
      <c r="S215" s="18">
        <v>2228.4354999999996</v>
      </c>
      <c r="T215" s="19" t="s">
        <v>34</v>
      </c>
      <c r="U215" s="20" t="s">
        <v>181</v>
      </c>
      <c r="V215" s="24" t="s">
        <v>42</v>
      </c>
      <c r="W215" s="21">
        <v>1</v>
      </c>
      <c r="X215" s="22"/>
    </row>
    <row r="216" spans="1:24" s="1" customFormat="1" ht="21" customHeight="1" x14ac:dyDescent="0.3">
      <c r="A216" s="11" t="s">
        <v>23</v>
      </c>
      <c r="B216" s="11" t="s">
        <v>251</v>
      </c>
      <c r="C216" s="25" t="s">
        <v>290</v>
      </c>
      <c r="D216" s="47"/>
      <c r="E216" s="33" t="str">
        <f>HYPERLINK("https://www.google.ru/search?q=50251171702158572-80W0&amp;newwindow=1&amp;tbm=isch","Еще фото")</f>
        <v>Еще фото</v>
      </c>
      <c r="F216" s="13"/>
      <c r="G216" s="11" t="s">
        <v>253</v>
      </c>
      <c r="H216" s="11" t="s">
        <v>27</v>
      </c>
      <c r="I216" s="14" t="s">
        <v>254</v>
      </c>
      <c r="J216" s="14" t="s">
        <v>28</v>
      </c>
      <c r="K216" s="15" t="s">
        <v>47</v>
      </c>
      <c r="L216" s="50" t="s">
        <v>291</v>
      </c>
      <c r="M216" s="14" t="s">
        <v>31</v>
      </c>
      <c r="N216" s="14" t="s">
        <v>173</v>
      </c>
      <c r="O216" s="14"/>
      <c r="P216" s="15" t="s">
        <v>292</v>
      </c>
      <c r="Q216" s="16">
        <v>5499</v>
      </c>
      <c r="R216" s="17">
        <v>64.760000000000005</v>
      </c>
      <c r="S216" s="18">
        <v>2228.4354999999996</v>
      </c>
      <c r="T216" s="19" t="s">
        <v>34</v>
      </c>
      <c r="U216" s="20" t="s">
        <v>175</v>
      </c>
      <c r="V216" s="24" t="s">
        <v>176</v>
      </c>
      <c r="W216" s="21">
        <v>1</v>
      </c>
      <c r="X216" s="22"/>
    </row>
    <row r="217" spans="1:24" s="1" customFormat="1" ht="21" customHeight="1" x14ac:dyDescent="0.3">
      <c r="A217" s="23" t="s">
        <v>23</v>
      </c>
      <c r="B217" s="23" t="s">
        <v>251</v>
      </c>
      <c r="C217" s="26" t="s">
        <v>290</v>
      </c>
      <c r="D217" s="48"/>
      <c r="E217" s="33" t="str">
        <f>HYPERLINK("https://www.google.ru/search?q=50251171702158572-80W0&amp;newwindow=1&amp;tbm=isch","Еще фото")</f>
        <v>Еще фото</v>
      </c>
      <c r="F217" s="13"/>
      <c r="G217" s="23" t="s">
        <v>253</v>
      </c>
      <c r="H217" s="23" t="s">
        <v>27</v>
      </c>
      <c r="I217" s="23" t="s">
        <v>254</v>
      </c>
      <c r="J217" s="14" t="s">
        <v>28</v>
      </c>
      <c r="K217" s="15" t="s">
        <v>47</v>
      </c>
      <c r="L217" s="51"/>
      <c r="M217" s="14" t="s">
        <v>31</v>
      </c>
      <c r="N217" s="14" t="s">
        <v>173</v>
      </c>
      <c r="O217" s="14"/>
      <c r="P217" s="15" t="s">
        <v>292</v>
      </c>
      <c r="Q217" s="16">
        <v>5499</v>
      </c>
      <c r="R217" s="17">
        <v>64.760000000000005</v>
      </c>
      <c r="S217" s="18">
        <v>2228.4354999999996</v>
      </c>
      <c r="T217" s="19" t="s">
        <v>34</v>
      </c>
      <c r="U217" s="20" t="s">
        <v>177</v>
      </c>
      <c r="V217" s="24" t="s">
        <v>178</v>
      </c>
      <c r="W217" s="21">
        <v>1</v>
      </c>
      <c r="X217" s="22"/>
    </row>
    <row r="218" spans="1:24" s="1" customFormat="1" ht="21" customHeight="1" x14ac:dyDescent="0.3">
      <c r="A218" s="23" t="s">
        <v>23</v>
      </c>
      <c r="B218" s="23" t="s">
        <v>251</v>
      </c>
      <c r="C218" s="26" t="s">
        <v>290</v>
      </c>
      <c r="D218" s="48"/>
      <c r="E218" s="33" t="str">
        <f>HYPERLINK("https://www.google.ru/search?q=50251171702158572-80W0&amp;newwindow=1&amp;tbm=isch","Еще фото")</f>
        <v>Еще фото</v>
      </c>
      <c r="F218" s="13"/>
      <c r="G218" s="23" t="s">
        <v>253</v>
      </c>
      <c r="H218" s="23" t="s">
        <v>27</v>
      </c>
      <c r="I218" s="23" t="s">
        <v>254</v>
      </c>
      <c r="J218" s="14" t="s">
        <v>28</v>
      </c>
      <c r="K218" s="15" t="s">
        <v>47</v>
      </c>
      <c r="L218" s="51"/>
      <c r="M218" s="14" t="s">
        <v>31</v>
      </c>
      <c r="N218" s="14" t="s">
        <v>173</v>
      </c>
      <c r="O218" s="14"/>
      <c r="P218" s="15" t="s">
        <v>292</v>
      </c>
      <c r="Q218" s="16">
        <v>5499</v>
      </c>
      <c r="R218" s="17">
        <v>64.760000000000005</v>
      </c>
      <c r="S218" s="18">
        <v>2228.4354999999996</v>
      </c>
      <c r="T218" s="19" t="s">
        <v>34</v>
      </c>
      <c r="U218" s="20" t="s">
        <v>179</v>
      </c>
      <c r="V218" s="24" t="s">
        <v>124</v>
      </c>
      <c r="W218" s="21">
        <v>1</v>
      </c>
      <c r="X218" s="22"/>
    </row>
    <row r="219" spans="1:24" s="1" customFormat="1" ht="21" customHeight="1" x14ac:dyDescent="0.3">
      <c r="A219" s="23" t="s">
        <v>23</v>
      </c>
      <c r="B219" s="23" t="s">
        <v>251</v>
      </c>
      <c r="C219" s="26" t="s">
        <v>290</v>
      </c>
      <c r="D219" s="48"/>
      <c r="E219" s="33" t="str">
        <f>HYPERLINK("https://www.google.ru/search?q=50251171702158572-80W0&amp;newwindow=1&amp;tbm=isch","Еще фото")</f>
        <v>Еще фото</v>
      </c>
      <c r="F219" s="13"/>
      <c r="G219" s="23" t="s">
        <v>253</v>
      </c>
      <c r="H219" s="23" t="s">
        <v>27</v>
      </c>
      <c r="I219" s="23" t="s">
        <v>254</v>
      </c>
      <c r="J219" s="14" t="s">
        <v>28</v>
      </c>
      <c r="K219" s="15" t="s">
        <v>47</v>
      </c>
      <c r="L219" s="51"/>
      <c r="M219" s="14" t="s">
        <v>31</v>
      </c>
      <c r="N219" s="14" t="s">
        <v>173</v>
      </c>
      <c r="O219" s="14"/>
      <c r="P219" s="15" t="s">
        <v>292</v>
      </c>
      <c r="Q219" s="16">
        <v>5499</v>
      </c>
      <c r="R219" s="17">
        <v>64.760000000000005</v>
      </c>
      <c r="S219" s="18">
        <v>2228.4354999999996</v>
      </c>
      <c r="T219" s="19" t="s">
        <v>34</v>
      </c>
      <c r="U219" s="20" t="s">
        <v>180</v>
      </c>
      <c r="V219" s="24" t="s">
        <v>38</v>
      </c>
      <c r="W219" s="21">
        <v>3</v>
      </c>
      <c r="X219" s="22"/>
    </row>
    <row r="220" spans="1:24" s="1" customFormat="1" ht="32" customHeight="1" x14ac:dyDescent="0.3">
      <c r="A220" s="23" t="s">
        <v>23</v>
      </c>
      <c r="B220" s="23" t="s">
        <v>251</v>
      </c>
      <c r="C220" s="26" t="s">
        <v>290</v>
      </c>
      <c r="D220" s="49"/>
      <c r="E220" s="33" t="str">
        <f>HYPERLINK("https://www.google.ru/search?q=50251171702158572-80W0&amp;newwindow=1&amp;tbm=isch","Еще фото")</f>
        <v>Еще фото</v>
      </c>
      <c r="F220" s="13"/>
      <c r="G220" s="23" t="s">
        <v>253</v>
      </c>
      <c r="H220" s="23" t="s">
        <v>27</v>
      </c>
      <c r="I220" s="23" t="s">
        <v>254</v>
      </c>
      <c r="J220" s="14" t="s">
        <v>28</v>
      </c>
      <c r="K220" s="15" t="s">
        <v>47</v>
      </c>
      <c r="L220" s="52"/>
      <c r="M220" s="14" t="s">
        <v>31</v>
      </c>
      <c r="N220" s="14" t="s">
        <v>173</v>
      </c>
      <c r="O220" s="14"/>
      <c r="P220" s="15" t="s">
        <v>292</v>
      </c>
      <c r="Q220" s="16">
        <v>5499</v>
      </c>
      <c r="R220" s="17">
        <v>64.760000000000005</v>
      </c>
      <c r="S220" s="18">
        <v>2228.4354999999996</v>
      </c>
      <c r="T220" s="19" t="s">
        <v>34</v>
      </c>
      <c r="U220" s="20" t="s">
        <v>181</v>
      </c>
      <c r="V220" s="24" t="s">
        <v>42</v>
      </c>
      <c r="W220" s="21">
        <v>1</v>
      </c>
      <c r="X220" s="22"/>
    </row>
    <row r="221" spans="1:24" s="1" customFormat="1" ht="21" customHeight="1" x14ac:dyDescent="0.3">
      <c r="A221" s="11" t="s">
        <v>23</v>
      </c>
      <c r="B221" s="11" t="s">
        <v>257</v>
      </c>
      <c r="C221" s="25" t="s">
        <v>293</v>
      </c>
      <c r="D221" s="47"/>
      <c r="E221" s="33" t="str">
        <f>HYPERLINK("https://www.google.ru/search?q=50251171702155710-21G0&amp;newwindow=1&amp;tbm=isch","Еще фото")</f>
        <v>Еще фото</v>
      </c>
      <c r="F221" s="13"/>
      <c r="G221" s="11" t="s">
        <v>253</v>
      </c>
      <c r="H221" s="11" t="s">
        <v>27</v>
      </c>
      <c r="I221" s="14" t="s">
        <v>254</v>
      </c>
      <c r="J221" s="14" t="s">
        <v>28</v>
      </c>
      <c r="K221" s="15" t="s">
        <v>47</v>
      </c>
      <c r="L221" s="50" t="s">
        <v>259</v>
      </c>
      <c r="M221" s="14" t="s">
        <v>31</v>
      </c>
      <c r="N221" s="14" t="s">
        <v>294</v>
      </c>
      <c r="O221" s="14"/>
      <c r="P221" s="15" t="s">
        <v>260</v>
      </c>
      <c r="Q221" s="16">
        <v>4099</v>
      </c>
      <c r="R221" s="17">
        <v>64.680000000000007</v>
      </c>
      <c r="S221" s="18">
        <v>1664.9354999999998</v>
      </c>
      <c r="T221" s="19" t="s">
        <v>34</v>
      </c>
      <c r="U221" s="20" t="s">
        <v>175</v>
      </c>
      <c r="V221" s="24" t="s">
        <v>176</v>
      </c>
      <c r="W221" s="21">
        <v>1</v>
      </c>
      <c r="X221" s="22"/>
    </row>
    <row r="222" spans="1:24" s="1" customFormat="1" ht="21" customHeight="1" x14ac:dyDescent="0.3">
      <c r="A222" s="23" t="s">
        <v>23</v>
      </c>
      <c r="B222" s="23" t="s">
        <v>257</v>
      </c>
      <c r="C222" s="26" t="s">
        <v>293</v>
      </c>
      <c r="D222" s="48"/>
      <c r="E222" s="33" t="str">
        <f>HYPERLINK("https://www.google.ru/search?q=50251171702155710-21G0&amp;newwindow=1&amp;tbm=isch","Еще фото")</f>
        <v>Еще фото</v>
      </c>
      <c r="F222" s="13"/>
      <c r="G222" s="23" t="s">
        <v>253</v>
      </c>
      <c r="H222" s="23" t="s">
        <v>27</v>
      </c>
      <c r="I222" s="23" t="s">
        <v>254</v>
      </c>
      <c r="J222" s="14" t="s">
        <v>28</v>
      </c>
      <c r="K222" s="15" t="s">
        <v>47</v>
      </c>
      <c r="L222" s="51"/>
      <c r="M222" s="14" t="s">
        <v>31</v>
      </c>
      <c r="N222" s="14" t="s">
        <v>294</v>
      </c>
      <c r="O222" s="14"/>
      <c r="P222" s="15" t="s">
        <v>260</v>
      </c>
      <c r="Q222" s="16">
        <v>4099</v>
      </c>
      <c r="R222" s="17">
        <v>64.680000000000007</v>
      </c>
      <c r="S222" s="18">
        <v>1664.9354999999998</v>
      </c>
      <c r="T222" s="19" t="s">
        <v>34</v>
      </c>
      <c r="U222" s="20" t="s">
        <v>177</v>
      </c>
      <c r="V222" s="24" t="s">
        <v>178</v>
      </c>
      <c r="W222" s="21">
        <v>5</v>
      </c>
      <c r="X222" s="22"/>
    </row>
    <row r="223" spans="1:24" s="1" customFormat="1" ht="21" customHeight="1" x14ac:dyDescent="0.3">
      <c r="A223" s="23" t="s">
        <v>23</v>
      </c>
      <c r="B223" s="23" t="s">
        <v>257</v>
      </c>
      <c r="C223" s="26" t="s">
        <v>293</v>
      </c>
      <c r="D223" s="48"/>
      <c r="E223" s="33" t="str">
        <f>HYPERLINK("https://www.google.ru/search?q=50251171702155710-21G0&amp;newwindow=1&amp;tbm=isch","Еще фото")</f>
        <v>Еще фото</v>
      </c>
      <c r="F223" s="13"/>
      <c r="G223" s="23" t="s">
        <v>253</v>
      </c>
      <c r="H223" s="23" t="s">
        <v>27</v>
      </c>
      <c r="I223" s="23" t="s">
        <v>254</v>
      </c>
      <c r="J223" s="14" t="s">
        <v>28</v>
      </c>
      <c r="K223" s="15" t="s">
        <v>47</v>
      </c>
      <c r="L223" s="51"/>
      <c r="M223" s="14" t="s">
        <v>31</v>
      </c>
      <c r="N223" s="14" t="s">
        <v>294</v>
      </c>
      <c r="O223" s="14"/>
      <c r="P223" s="15" t="s">
        <v>260</v>
      </c>
      <c r="Q223" s="16">
        <v>4099</v>
      </c>
      <c r="R223" s="17">
        <v>64.680000000000007</v>
      </c>
      <c r="S223" s="18">
        <v>1664.9354999999998</v>
      </c>
      <c r="T223" s="19" t="s">
        <v>34</v>
      </c>
      <c r="U223" s="20" t="s">
        <v>179</v>
      </c>
      <c r="V223" s="24" t="s">
        <v>124</v>
      </c>
      <c r="W223" s="21">
        <v>5</v>
      </c>
      <c r="X223" s="22"/>
    </row>
    <row r="224" spans="1:24" s="1" customFormat="1" ht="21" customHeight="1" x14ac:dyDescent="0.3">
      <c r="A224" s="23" t="s">
        <v>23</v>
      </c>
      <c r="B224" s="23" t="s">
        <v>257</v>
      </c>
      <c r="C224" s="26" t="s">
        <v>293</v>
      </c>
      <c r="D224" s="48"/>
      <c r="E224" s="33" t="str">
        <f>HYPERLINK("https://www.google.ru/search?q=50251171702155710-21G0&amp;newwindow=1&amp;tbm=isch","Еще фото")</f>
        <v>Еще фото</v>
      </c>
      <c r="F224" s="13"/>
      <c r="G224" s="23" t="s">
        <v>253</v>
      </c>
      <c r="H224" s="23" t="s">
        <v>27</v>
      </c>
      <c r="I224" s="23" t="s">
        <v>254</v>
      </c>
      <c r="J224" s="14" t="s">
        <v>28</v>
      </c>
      <c r="K224" s="15" t="s">
        <v>47</v>
      </c>
      <c r="L224" s="51"/>
      <c r="M224" s="14" t="s">
        <v>31</v>
      </c>
      <c r="N224" s="14" t="s">
        <v>294</v>
      </c>
      <c r="O224" s="14"/>
      <c r="P224" s="15" t="s">
        <v>260</v>
      </c>
      <c r="Q224" s="16">
        <v>4099</v>
      </c>
      <c r="R224" s="17">
        <v>64.680000000000007</v>
      </c>
      <c r="S224" s="18">
        <v>1664.9354999999998</v>
      </c>
      <c r="T224" s="19" t="s">
        <v>34</v>
      </c>
      <c r="U224" s="20" t="s">
        <v>180</v>
      </c>
      <c r="V224" s="24" t="s">
        <v>38</v>
      </c>
      <c r="W224" s="21">
        <v>2</v>
      </c>
      <c r="X224" s="22"/>
    </row>
    <row r="225" spans="1:24" s="1" customFormat="1" ht="32" customHeight="1" x14ac:dyDescent="0.3">
      <c r="A225" s="23" t="s">
        <v>23</v>
      </c>
      <c r="B225" s="23" t="s">
        <v>257</v>
      </c>
      <c r="C225" s="26" t="s">
        <v>293</v>
      </c>
      <c r="D225" s="49"/>
      <c r="E225" s="33" t="str">
        <f>HYPERLINK("https://www.google.ru/search?q=50251171702155710-21G0&amp;newwindow=1&amp;tbm=isch","Еще фото")</f>
        <v>Еще фото</v>
      </c>
      <c r="F225" s="13"/>
      <c r="G225" s="23" t="s">
        <v>253</v>
      </c>
      <c r="H225" s="23" t="s">
        <v>27</v>
      </c>
      <c r="I225" s="23" t="s">
        <v>254</v>
      </c>
      <c r="J225" s="14" t="s">
        <v>28</v>
      </c>
      <c r="K225" s="15" t="s">
        <v>47</v>
      </c>
      <c r="L225" s="52"/>
      <c r="M225" s="14" t="s">
        <v>31</v>
      </c>
      <c r="N225" s="14" t="s">
        <v>294</v>
      </c>
      <c r="O225" s="14"/>
      <c r="P225" s="15" t="s">
        <v>260</v>
      </c>
      <c r="Q225" s="16">
        <v>4099</v>
      </c>
      <c r="R225" s="17">
        <v>64.680000000000007</v>
      </c>
      <c r="S225" s="18">
        <v>1664.9354999999998</v>
      </c>
      <c r="T225" s="19" t="s">
        <v>34</v>
      </c>
      <c r="U225" s="20" t="s">
        <v>181</v>
      </c>
      <c r="V225" s="24" t="s">
        <v>42</v>
      </c>
      <c r="W225" s="21">
        <v>2</v>
      </c>
      <c r="X225" s="22"/>
    </row>
    <row r="226" spans="1:24" s="1" customFormat="1" ht="35" customHeight="1" x14ac:dyDescent="0.3">
      <c r="A226" s="11" t="s">
        <v>23</v>
      </c>
      <c r="B226" s="11" t="s">
        <v>257</v>
      </c>
      <c r="C226" s="12" t="s">
        <v>295</v>
      </c>
      <c r="D226" s="47"/>
      <c r="E226" s="33" t="str">
        <f>HYPERLINK("https://www.google.ru/search?q=50251171702170525-39W0&amp;newwindow=1&amp;tbm=isch","Еще фото")</f>
        <v>Еще фото</v>
      </c>
      <c r="F226" s="13"/>
      <c r="G226" s="11" t="s">
        <v>271</v>
      </c>
      <c r="H226" s="11" t="s">
        <v>27</v>
      </c>
      <c r="I226" s="14" t="s">
        <v>254</v>
      </c>
      <c r="J226" s="14" t="s">
        <v>28</v>
      </c>
      <c r="K226" s="15" t="s">
        <v>47</v>
      </c>
      <c r="L226" s="50" t="s">
        <v>296</v>
      </c>
      <c r="M226" s="14" t="s">
        <v>31</v>
      </c>
      <c r="N226" s="14" t="s">
        <v>233</v>
      </c>
      <c r="O226" s="14"/>
      <c r="P226" s="15" t="s">
        <v>297</v>
      </c>
      <c r="Q226" s="16">
        <v>5990</v>
      </c>
      <c r="R226" s="17">
        <v>64.31</v>
      </c>
      <c r="S226" s="18">
        <v>2458.4354999999996</v>
      </c>
      <c r="T226" s="19" t="s">
        <v>34</v>
      </c>
      <c r="U226" s="20" t="s">
        <v>175</v>
      </c>
      <c r="V226" s="24" t="s">
        <v>176</v>
      </c>
      <c r="W226" s="21">
        <v>1</v>
      </c>
      <c r="X226" s="22"/>
    </row>
    <row r="227" spans="1:24" s="1" customFormat="1" ht="35" customHeight="1" x14ac:dyDescent="0.3">
      <c r="A227" s="23" t="s">
        <v>23</v>
      </c>
      <c r="B227" s="23" t="s">
        <v>257</v>
      </c>
      <c r="C227" s="12" t="s">
        <v>295</v>
      </c>
      <c r="D227" s="48"/>
      <c r="E227" s="33" t="str">
        <f>HYPERLINK("https://www.google.ru/search?q=50251171702170525-39W0&amp;newwindow=1&amp;tbm=isch","Еще фото")</f>
        <v>Еще фото</v>
      </c>
      <c r="F227" s="13"/>
      <c r="G227" s="23" t="s">
        <v>271</v>
      </c>
      <c r="H227" s="23" t="s">
        <v>27</v>
      </c>
      <c r="I227" s="23" t="s">
        <v>254</v>
      </c>
      <c r="J227" s="14" t="s">
        <v>28</v>
      </c>
      <c r="K227" s="15" t="s">
        <v>47</v>
      </c>
      <c r="L227" s="51"/>
      <c r="M227" s="14" t="s">
        <v>31</v>
      </c>
      <c r="N227" s="14" t="s">
        <v>233</v>
      </c>
      <c r="O227" s="14"/>
      <c r="P227" s="15" t="s">
        <v>297</v>
      </c>
      <c r="Q227" s="16">
        <v>5990</v>
      </c>
      <c r="R227" s="17">
        <v>64.31</v>
      </c>
      <c r="S227" s="18">
        <v>2458.4354999999996</v>
      </c>
      <c r="T227" s="19" t="s">
        <v>34</v>
      </c>
      <c r="U227" s="20" t="s">
        <v>177</v>
      </c>
      <c r="V227" s="24" t="s">
        <v>178</v>
      </c>
      <c r="W227" s="21">
        <v>4</v>
      </c>
      <c r="X227" s="22"/>
    </row>
    <row r="228" spans="1:24" s="1" customFormat="1" ht="37.049999999999997" customHeight="1" x14ac:dyDescent="0.3">
      <c r="A228" s="23" t="s">
        <v>23</v>
      </c>
      <c r="B228" s="23" t="s">
        <v>257</v>
      </c>
      <c r="C228" s="12" t="s">
        <v>295</v>
      </c>
      <c r="D228" s="49"/>
      <c r="E228" s="33" t="str">
        <f>HYPERLINK("https://www.google.ru/search?q=50251171702170525-39W0&amp;newwindow=1&amp;tbm=isch","Еще фото")</f>
        <v>Еще фото</v>
      </c>
      <c r="F228" s="13"/>
      <c r="G228" s="23" t="s">
        <v>271</v>
      </c>
      <c r="H228" s="23" t="s">
        <v>27</v>
      </c>
      <c r="I228" s="23" t="s">
        <v>254</v>
      </c>
      <c r="J228" s="14" t="s">
        <v>28</v>
      </c>
      <c r="K228" s="15" t="s">
        <v>47</v>
      </c>
      <c r="L228" s="52"/>
      <c r="M228" s="14" t="s">
        <v>31</v>
      </c>
      <c r="N228" s="14" t="s">
        <v>233</v>
      </c>
      <c r="O228" s="14"/>
      <c r="P228" s="15" t="s">
        <v>297</v>
      </c>
      <c r="Q228" s="16">
        <v>5990</v>
      </c>
      <c r="R228" s="17">
        <v>64.31</v>
      </c>
      <c r="S228" s="18">
        <v>2458.4354999999996</v>
      </c>
      <c r="T228" s="19" t="s">
        <v>34</v>
      </c>
      <c r="U228" s="20" t="s">
        <v>179</v>
      </c>
      <c r="V228" s="24" t="s">
        <v>124</v>
      </c>
      <c r="W228" s="21">
        <v>3</v>
      </c>
      <c r="X228" s="22"/>
    </row>
    <row r="229" spans="1:24" s="1" customFormat="1" ht="35" customHeight="1" x14ac:dyDescent="0.3">
      <c r="A229" s="11" t="s">
        <v>23</v>
      </c>
      <c r="B229" s="11" t="s">
        <v>257</v>
      </c>
      <c r="C229" s="12" t="s">
        <v>298</v>
      </c>
      <c r="D229" s="47"/>
      <c r="E229" s="33" t="str">
        <f>HYPERLINK("https://www.google.ru/search?q=50251171702170525-62W0&amp;newwindow=1&amp;tbm=isch","Еще фото")</f>
        <v>Еще фото</v>
      </c>
      <c r="F229" s="13"/>
      <c r="G229" s="11" t="s">
        <v>271</v>
      </c>
      <c r="H229" s="11" t="s">
        <v>27</v>
      </c>
      <c r="I229" s="14" t="s">
        <v>254</v>
      </c>
      <c r="J229" s="14" t="s">
        <v>28</v>
      </c>
      <c r="K229" s="15" t="s">
        <v>47</v>
      </c>
      <c r="L229" s="50" t="s">
        <v>296</v>
      </c>
      <c r="M229" s="14" t="s">
        <v>31</v>
      </c>
      <c r="N229" s="14" t="s">
        <v>223</v>
      </c>
      <c r="O229" s="14"/>
      <c r="P229" s="15" t="s">
        <v>297</v>
      </c>
      <c r="Q229" s="16">
        <v>5990</v>
      </c>
      <c r="R229" s="17">
        <v>64.31</v>
      </c>
      <c r="S229" s="18">
        <v>2458.4354999999996</v>
      </c>
      <c r="T229" s="19" t="s">
        <v>34</v>
      </c>
      <c r="U229" s="20" t="s">
        <v>177</v>
      </c>
      <c r="V229" s="24" t="s">
        <v>178</v>
      </c>
      <c r="W229" s="21">
        <v>4</v>
      </c>
      <c r="X229" s="22"/>
    </row>
    <row r="230" spans="1:24" s="1" customFormat="1" ht="35" customHeight="1" x14ac:dyDescent="0.3">
      <c r="A230" s="23" t="s">
        <v>23</v>
      </c>
      <c r="B230" s="23" t="s">
        <v>257</v>
      </c>
      <c r="C230" s="12" t="s">
        <v>298</v>
      </c>
      <c r="D230" s="48"/>
      <c r="E230" s="33" t="str">
        <f>HYPERLINK("https://www.google.ru/search?q=50251171702170525-62W0&amp;newwindow=1&amp;tbm=isch","Еще фото")</f>
        <v>Еще фото</v>
      </c>
      <c r="F230" s="13"/>
      <c r="G230" s="23" t="s">
        <v>271</v>
      </c>
      <c r="H230" s="23" t="s">
        <v>27</v>
      </c>
      <c r="I230" s="23" t="s">
        <v>254</v>
      </c>
      <c r="J230" s="14" t="s">
        <v>28</v>
      </c>
      <c r="K230" s="15" t="s">
        <v>47</v>
      </c>
      <c r="L230" s="51"/>
      <c r="M230" s="14" t="s">
        <v>31</v>
      </c>
      <c r="N230" s="14" t="s">
        <v>223</v>
      </c>
      <c r="O230" s="14"/>
      <c r="P230" s="15" t="s">
        <v>297</v>
      </c>
      <c r="Q230" s="16">
        <v>5990</v>
      </c>
      <c r="R230" s="17">
        <v>64.31</v>
      </c>
      <c r="S230" s="18">
        <v>2458.4354999999996</v>
      </c>
      <c r="T230" s="19" t="s">
        <v>34</v>
      </c>
      <c r="U230" s="20" t="s">
        <v>179</v>
      </c>
      <c r="V230" s="24" t="s">
        <v>124</v>
      </c>
      <c r="W230" s="21">
        <v>2</v>
      </c>
      <c r="X230" s="22"/>
    </row>
    <row r="231" spans="1:24" s="1" customFormat="1" ht="37.049999999999997" customHeight="1" x14ac:dyDescent="0.3">
      <c r="A231" s="23" t="s">
        <v>23</v>
      </c>
      <c r="B231" s="23" t="s">
        <v>257</v>
      </c>
      <c r="C231" s="12" t="s">
        <v>298</v>
      </c>
      <c r="D231" s="49"/>
      <c r="E231" s="33" t="str">
        <f>HYPERLINK("https://www.google.ru/search?q=50251171702170525-62W0&amp;newwindow=1&amp;tbm=isch","Еще фото")</f>
        <v>Еще фото</v>
      </c>
      <c r="F231" s="13"/>
      <c r="G231" s="23" t="s">
        <v>271</v>
      </c>
      <c r="H231" s="23" t="s">
        <v>27</v>
      </c>
      <c r="I231" s="23" t="s">
        <v>254</v>
      </c>
      <c r="J231" s="14" t="s">
        <v>28</v>
      </c>
      <c r="K231" s="15" t="s">
        <v>47</v>
      </c>
      <c r="L231" s="52"/>
      <c r="M231" s="14" t="s">
        <v>31</v>
      </c>
      <c r="N231" s="14" t="s">
        <v>223</v>
      </c>
      <c r="O231" s="14"/>
      <c r="P231" s="15" t="s">
        <v>297</v>
      </c>
      <c r="Q231" s="16">
        <v>5990</v>
      </c>
      <c r="R231" s="17">
        <v>64.31</v>
      </c>
      <c r="S231" s="18">
        <v>2458.4354999999996</v>
      </c>
      <c r="T231" s="19" t="s">
        <v>34</v>
      </c>
      <c r="U231" s="20" t="s">
        <v>180</v>
      </c>
      <c r="V231" s="24" t="s">
        <v>38</v>
      </c>
      <c r="W231" s="21">
        <v>3</v>
      </c>
      <c r="X231" s="22"/>
    </row>
    <row r="232" spans="1:24" s="1" customFormat="1" ht="108" customHeight="1" x14ac:dyDescent="0.3">
      <c r="A232" s="11" t="s">
        <v>23</v>
      </c>
      <c r="B232" s="11" t="s">
        <v>299</v>
      </c>
      <c r="C232" s="12" t="s">
        <v>300</v>
      </c>
      <c r="D232" s="27"/>
      <c r="E232" s="33" t="str">
        <f>HYPERLINK("https://www.google.ru/search?q=10211171702161754-4101&amp;newwindow=1&amp;tbm=isch","Еще фото")</f>
        <v>Еще фото</v>
      </c>
      <c r="F232" s="13"/>
      <c r="G232" s="11" t="s">
        <v>253</v>
      </c>
      <c r="H232" s="11" t="s">
        <v>27</v>
      </c>
      <c r="I232" s="14" t="s">
        <v>254</v>
      </c>
      <c r="J232" s="14" t="s">
        <v>28</v>
      </c>
      <c r="K232" s="15" t="s">
        <v>47</v>
      </c>
      <c r="L232" s="14" t="s">
        <v>301</v>
      </c>
      <c r="M232" s="14" t="s">
        <v>31</v>
      </c>
      <c r="N232" s="14" t="s">
        <v>288</v>
      </c>
      <c r="O232" s="14"/>
      <c r="P232" s="15" t="s">
        <v>277</v>
      </c>
      <c r="Q232" s="16">
        <v>6490</v>
      </c>
      <c r="R232" s="17">
        <v>62.28</v>
      </c>
      <c r="S232" s="18">
        <v>2814.9354999999996</v>
      </c>
      <c r="T232" s="19" t="s">
        <v>51</v>
      </c>
      <c r="U232" s="20" t="s">
        <v>59</v>
      </c>
      <c r="V232" s="21">
        <v>52</v>
      </c>
      <c r="W232" s="21">
        <v>2</v>
      </c>
      <c r="X232" s="22"/>
    </row>
    <row r="233" spans="1:24" s="1" customFormat="1" ht="108" customHeight="1" x14ac:dyDescent="0.3">
      <c r="A233" s="11" t="s">
        <v>23</v>
      </c>
      <c r="B233" s="11" t="s">
        <v>257</v>
      </c>
      <c r="C233" s="12" t="s">
        <v>302</v>
      </c>
      <c r="D233" s="27"/>
      <c r="E233" s="33" t="str">
        <f>HYPERLINK("https://www.google.ru/search?q=50251171702170514-0200&amp;newwindow=1&amp;tbm=isch","Еще фото")</f>
        <v>Еще фото</v>
      </c>
      <c r="F233" s="13"/>
      <c r="G233" s="11" t="s">
        <v>271</v>
      </c>
      <c r="H233" s="11" t="s">
        <v>27</v>
      </c>
      <c r="I233" s="14" t="s">
        <v>254</v>
      </c>
      <c r="J233" s="14" t="s">
        <v>28</v>
      </c>
      <c r="K233" s="15" t="s">
        <v>47</v>
      </c>
      <c r="L233" s="14" t="s">
        <v>303</v>
      </c>
      <c r="M233" s="14" t="s">
        <v>31</v>
      </c>
      <c r="N233" s="14" t="s">
        <v>197</v>
      </c>
      <c r="O233" s="14"/>
      <c r="P233" s="15" t="s">
        <v>273</v>
      </c>
      <c r="Q233" s="16">
        <v>6490</v>
      </c>
      <c r="R233" s="17">
        <v>59.51</v>
      </c>
      <c r="S233" s="18">
        <v>3021.9354999999996</v>
      </c>
      <c r="T233" s="19" t="s">
        <v>34</v>
      </c>
      <c r="U233" s="20" t="s">
        <v>177</v>
      </c>
      <c r="V233" s="24" t="s">
        <v>178</v>
      </c>
      <c r="W233" s="21">
        <v>4</v>
      </c>
      <c r="X233" s="22"/>
    </row>
    <row r="234" spans="1:24" s="1" customFormat="1" ht="35" customHeight="1" x14ac:dyDescent="0.3">
      <c r="A234" s="11" t="s">
        <v>23</v>
      </c>
      <c r="B234" s="11" t="s">
        <v>257</v>
      </c>
      <c r="C234" s="12" t="s">
        <v>304</v>
      </c>
      <c r="D234" s="47"/>
      <c r="E234" s="33" t="str">
        <f>HYPERLINK("https://www.google.ru/search?q=50251171702170514-5832&amp;newwindow=1&amp;tbm=isch","Еще фото")</f>
        <v>Еще фото</v>
      </c>
      <c r="F234" s="13"/>
      <c r="G234" s="11" t="s">
        <v>271</v>
      </c>
      <c r="H234" s="11" t="s">
        <v>27</v>
      </c>
      <c r="I234" s="14" t="s">
        <v>254</v>
      </c>
      <c r="J234" s="14" t="s">
        <v>28</v>
      </c>
      <c r="K234" s="15" t="s">
        <v>47</v>
      </c>
      <c r="L234" s="50" t="s">
        <v>303</v>
      </c>
      <c r="M234" s="14" t="s">
        <v>31</v>
      </c>
      <c r="N234" s="14" t="s">
        <v>32</v>
      </c>
      <c r="O234" s="14"/>
      <c r="P234" s="15" t="s">
        <v>273</v>
      </c>
      <c r="Q234" s="16">
        <v>6490</v>
      </c>
      <c r="R234" s="17">
        <v>59.51</v>
      </c>
      <c r="S234" s="18">
        <v>3021.9354999999996</v>
      </c>
      <c r="T234" s="19" t="s">
        <v>34</v>
      </c>
      <c r="U234" s="20" t="s">
        <v>175</v>
      </c>
      <c r="V234" s="24" t="s">
        <v>176</v>
      </c>
      <c r="W234" s="21">
        <v>3</v>
      </c>
      <c r="X234" s="22"/>
    </row>
    <row r="235" spans="1:24" s="1" customFormat="1" ht="35" customHeight="1" x14ac:dyDescent="0.3">
      <c r="A235" s="23" t="s">
        <v>23</v>
      </c>
      <c r="B235" s="23" t="s">
        <v>257</v>
      </c>
      <c r="C235" s="12" t="s">
        <v>304</v>
      </c>
      <c r="D235" s="48"/>
      <c r="E235" s="33" t="str">
        <f>HYPERLINK("https://www.google.ru/search?q=50251171702170514-5832&amp;newwindow=1&amp;tbm=isch","Еще фото")</f>
        <v>Еще фото</v>
      </c>
      <c r="F235" s="13"/>
      <c r="G235" s="23" t="s">
        <v>271</v>
      </c>
      <c r="H235" s="23" t="s">
        <v>27</v>
      </c>
      <c r="I235" s="23" t="s">
        <v>254</v>
      </c>
      <c r="J235" s="14" t="s">
        <v>28</v>
      </c>
      <c r="K235" s="15" t="s">
        <v>47</v>
      </c>
      <c r="L235" s="51"/>
      <c r="M235" s="14" t="s">
        <v>31</v>
      </c>
      <c r="N235" s="14" t="s">
        <v>32</v>
      </c>
      <c r="O235" s="14"/>
      <c r="P235" s="15" t="s">
        <v>273</v>
      </c>
      <c r="Q235" s="16">
        <v>6490</v>
      </c>
      <c r="R235" s="17">
        <v>59.51</v>
      </c>
      <c r="S235" s="18">
        <v>3021.9354999999996</v>
      </c>
      <c r="T235" s="19" t="s">
        <v>34</v>
      </c>
      <c r="U235" s="20" t="s">
        <v>177</v>
      </c>
      <c r="V235" s="24" t="s">
        <v>178</v>
      </c>
      <c r="W235" s="21">
        <v>4</v>
      </c>
      <c r="X235" s="22"/>
    </row>
    <row r="236" spans="1:24" s="1" customFormat="1" ht="37.049999999999997" customHeight="1" x14ac:dyDescent="0.3">
      <c r="A236" s="23" t="s">
        <v>23</v>
      </c>
      <c r="B236" s="23" t="s">
        <v>257</v>
      </c>
      <c r="C236" s="12" t="s">
        <v>304</v>
      </c>
      <c r="D236" s="49"/>
      <c r="E236" s="33" t="str">
        <f>HYPERLINK("https://www.google.ru/search?q=50251171702170514-5832&amp;newwindow=1&amp;tbm=isch","Еще фото")</f>
        <v>Еще фото</v>
      </c>
      <c r="F236" s="13"/>
      <c r="G236" s="23" t="s">
        <v>271</v>
      </c>
      <c r="H236" s="23" t="s">
        <v>27</v>
      </c>
      <c r="I236" s="23" t="s">
        <v>254</v>
      </c>
      <c r="J236" s="14" t="s">
        <v>28</v>
      </c>
      <c r="K236" s="15" t="s">
        <v>47</v>
      </c>
      <c r="L236" s="52"/>
      <c r="M236" s="14" t="s">
        <v>31</v>
      </c>
      <c r="N236" s="14" t="s">
        <v>32</v>
      </c>
      <c r="O236" s="14"/>
      <c r="P236" s="15" t="s">
        <v>273</v>
      </c>
      <c r="Q236" s="16">
        <v>6490</v>
      </c>
      <c r="R236" s="17">
        <v>59.51</v>
      </c>
      <c r="S236" s="18">
        <v>3021.9354999999996</v>
      </c>
      <c r="T236" s="19" t="s">
        <v>34</v>
      </c>
      <c r="U236" s="20" t="s">
        <v>179</v>
      </c>
      <c r="V236" s="24" t="s">
        <v>124</v>
      </c>
      <c r="W236" s="21">
        <v>4</v>
      </c>
      <c r="X236" s="22"/>
    </row>
    <row r="237" spans="1:24" s="1" customFormat="1" ht="35" customHeight="1" x14ac:dyDescent="0.3">
      <c r="A237" s="11" t="s">
        <v>23</v>
      </c>
      <c r="B237" s="11" t="s">
        <v>257</v>
      </c>
      <c r="C237" s="12" t="s">
        <v>305</v>
      </c>
      <c r="D237" s="47"/>
      <c r="E237" s="33" t="str">
        <f>HYPERLINK("https://www.google.ru/search?q=50351171702170367-6245&amp;newwindow=1&amp;tbm=isch","Еще фото")</f>
        <v>Еще фото</v>
      </c>
      <c r="F237" s="13"/>
      <c r="G237" s="11" t="s">
        <v>271</v>
      </c>
      <c r="H237" s="11" t="s">
        <v>27</v>
      </c>
      <c r="I237" s="14" t="s">
        <v>254</v>
      </c>
      <c r="J237" s="14" t="s">
        <v>28</v>
      </c>
      <c r="K237" s="15" t="s">
        <v>29</v>
      </c>
      <c r="L237" s="50" t="s">
        <v>306</v>
      </c>
      <c r="M237" s="14" t="s">
        <v>31</v>
      </c>
      <c r="N237" s="14" t="s">
        <v>32</v>
      </c>
      <c r="O237" s="14"/>
      <c r="P237" s="15" t="s">
        <v>219</v>
      </c>
      <c r="Q237" s="16">
        <v>7490</v>
      </c>
      <c r="R237" s="17">
        <v>59.44</v>
      </c>
      <c r="S237" s="18">
        <v>3493.4354999999996</v>
      </c>
      <c r="T237" s="19" t="s">
        <v>34</v>
      </c>
      <c r="U237" s="20" t="s">
        <v>179</v>
      </c>
      <c r="V237" s="21">
        <v>48</v>
      </c>
      <c r="W237" s="21">
        <v>4</v>
      </c>
      <c r="X237" s="22"/>
    </row>
    <row r="238" spans="1:24" s="1" customFormat="1" ht="35" customHeight="1" x14ac:dyDescent="0.3">
      <c r="A238" s="23" t="s">
        <v>23</v>
      </c>
      <c r="B238" s="23" t="s">
        <v>257</v>
      </c>
      <c r="C238" s="12" t="s">
        <v>305</v>
      </c>
      <c r="D238" s="48"/>
      <c r="E238" s="33" t="str">
        <f>HYPERLINK("https://www.google.ru/search?q=50351171702170367-6245&amp;newwindow=1&amp;tbm=isch","Еще фото")</f>
        <v>Еще фото</v>
      </c>
      <c r="F238" s="13"/>
      <c r="G238" s="23" t="s">
        <v>271</v>
      </c>
      <c r="H238" s="23" t="s">
        <v>27</v>
      </c>
      <c r="I238" s="23" t="s">
        <v>254</v>
      </c>
      <c r="J238" s="14" t="s">
        <v>28</v>
      </c>
      <c r="K238" s="15" t="s">
        <v>29</v>
      </c>
      <c r="L238" s="51"/>
      <c r="M238" s="14" t="s">
        <v>31</v>
      </c>
      <c r="N238" s="14" t="s">
        <v>32</v>
      </c>
      <c r="O238" s="14"/>
      <c r="P238" s="15" t="s">
        <v>219</v>
      </c>
      <c r="Q238" s="16">
        <v>7490</v>
      </c>
      <c r="R238" s="17">
        <v>59.44</v>
      </c>
      <c r="S238" s="18">
        <v>3493.4354999999996</v>
      </c>
      <c r="T238" s="19" t="s">
        <v>34</v>
      </c>
      <c r="U238" s="20" t="s">
        <v>180</v>
      </c>
      <c r="V238" s="21">
        <v>50</v>
      </c>
      <c r="W238" s="21">
        <v>1</v>
      </c>
      <c r="X238" s="22"/>
    </row>
    <row r="239" spans="1:24" s="1" customFormat="1" ht="37.049999999999997" customHeight="1" x14ac:dyDescent="0.3">
      <c r="A239" s="23" t="s">
        <v>23</v>
      </c>
      <c r="B239" s="23" t="s">
        <v>257</v>
      </c>
      <c r="C239" s="12" t="s">
        <v>305</v>
      </c>
      <c r="D239" s="49"/>
      <c r="E239" s="33" t="str">
        <f>HYPERLINK("https://www.google.ru/search?q=50351171702170367-6245&amp;newwindow=1&amp;tbm=isch","Еще фото")</f>
        <v>Еще фото</v>
      </c>
      <c r="F239" s="13"/>
      <c r="G239" s="23" t="s">
        <v>271</v>
      </c>
      <c r="H239" s="23" t="s">
        <v>27</v>
      </c>
      <c r="I239" s="23" t="s">
        <v>254</v>
      </c>
      <c r="J239" s="14" t="s">
        <v>28</v>
      </c>
      <c r="K239" s="15" t="s">
        <v>29</v>
      </c>
      <c r="L239" s="52"/>
      <c r="M239" s="14" t="s">
        <v>31</v>
      </c>
      <c r="N239" s="14" t="s">
        <v>32</v>
      </c>
      <c r="O239" s="14"/>
      <c r="P239" s="15" t="s">
        <v>219</v>
      </c>
      <c r="Q239" s="16">
        <v>7490</v>
      </c>
      <c r="R239" s="17">
        <v>59.44</v>
      </c>
      <c r="S239" s="18">
        <v>3493.4354999999996</v>
      </c>
      <c r="T239" s="19" t="s">
        <v>34</v>
      </c>
      <c r="U239" s="20" t="s">
        <v>181</v>
      </c>
      <c r="V239" s="21">
        <v>52</v>
      </c>
      <c r="W239" s="21">
        <v>1</v>
      </c>
      <c r="X239" s="22"/>
    </row>
    <row r="240" spans="1:24" s="1" customFormat="1" ht="26" customHeight="1" x14ac:dyDescent="0.3">
      <c r="A240" s="11" t="s">
        <v>23</v>
      </c>
      <c r="B240" s="11" t="s">
        <v>257</v>
      </c>
      <c r="C240" s="12" t="s">
        <v>307</v>
      </c>
      <c r="D240" s="47"/>
      <c r="E240" s="33" t="str">
        <f>HYPERLINK("https://www.google.ru/search?q=50351171702170367-8148&amp;newwindow=1&amp;tbm=isch","Еще фото")</f>
        <v>Еще фото</v>
      </c>
      <c r="F240" s="13"/>
      <c r="G240" s="11" t="s">
        <v>271</v>
      </c>
      <c r="H240" s="11" t="s">
        <v>27</v>
      </c>
      <c r="I240" s="14" t="s">
        <v>254</v>
      </c>
      <c r="J240" s="14" t="s">
        <v>28</v>
      </c>
      <c r="K240" s="15" t="s">
        <v>29</v>
      </c>
      <c r="L240" s="50" t="s">
        <v>306</v>
      </c>
      <c r="M240" s="14" t="s">
        <v>31</v>
      </c>
      <c r="N240" s="14" t="s">
        <v>173</v>
      </c>
      <c r="O240" s="14"/>
      <c r="P240" s="15" t="s">
        <v>219</v>
      </c>
      <c r="Q240" s="16">
        <v>7490</v>
      </c>
      <c r="R240" s="17">
        <v>59.44</v>
      </c>
      <c r="S240" s="18">
        <v>3493.4354999999996</v>
      </c>
      <c r="T240" s="19" t="s">
        <v>34</v>
      </c>
      <c r="U240" s="20" t="s">
        <v>177</v>
      </c>
      <c r="V240" s="21">
        <v>46</v>
      </c>
      <c r="W240" s="21">
        <v>2</v>
      </c>
      <c r="X240" s="22"/>
    </row>
    <row r="241" spans="1:24" s="1" customFormat="1" ht="26" customHeight="1" x14ac:dyDescent="0.3">
      <c r="A241" s="23" t="s">
        <v>23</v>
      </c>
      <c r="B241" s="23" t="s">
        <v>257</v>
      </c>
      <c r="C241" s="12" t="s">
        <v>307</v>
      </c>
      <c r="D241" s="48"/>
      <c r="E241" s="33" t="str">
        <f>HYPERLINK("https://www.google.ru/search?q=50351171702170367-8148&amp;newwindow=1&amp;tbm=isch","Еще фото")</f>
        <v>Еще фото</v>
      </c>
      <c r="F241" s="13"/>
      <c r="G241" s="23" t="s">
        <v>271</v>
      </c>
      <c r="H241" s="23" t="s">
        <v>27</v>
      </c>
      <c r="I241" s="23" t="s">
        <v>254</v>
      </c>
      <c r="J241" s="14" t="s">
        <v>28</v>
      </c>
      <c r="K241" s="15" t="s">
        <v>29</v>
      </c>
      <c r="L241" s="51"/>
      <c r="M241" s="14" t="s">
        <v>31</v>
      </c>
      <c r="N241" s="14" t="s">
        <v>173</v>
      </c>
      <c r="O241" s="14"/>
      <c r="P241" s="15" t="s">
        <v>219</v>
      </c>
      <c r="Q241" s="16">
        <v>7490</v>
      </c>
      <c r="R241" s="17">
        <v>59.44</v>
      </c>
      <c r="S241" s="18">
        <v>3493.4354999999996</v>
      </c>
      <c r="T241" s="19" t="s">
        <v>34</v>
      </c>
      <c r="U241" s="20" t="s">
        <v>179</v>
      </c>
      <c r="V241" s="21">
        <v>48</v>
      </c>
      <c r="W241" s="21">
        <v>4</v>
      </c>
      <c r="X241" s="22"/>
    </row>
    <row r="242" spans="1:24" s="1" customFormat="1" ht="26" customHeight="1" x14ac:dyDescent="0.3">
      <c r="A242" s="23" t="s">
        <v>23</v>
      </c>
      <c r="B242" s="23" t="s">
        <v>257</v>
      </c>
      <c r="C242" s="12" t="s">
        <v>307</v>
      </c>
      <c r="D242" s="48"/>
      <c r="E242" s="33" t="str">
        <f>HYPERLINK("https://www.google.ru/search?q=50351171702170367-8148&amp;newwindow=1&amp;tbm=isch","Еще фото")</f>
        <v>Еще фото</v>
      </c>
      <c r="F242" s="13"/>
      <c r="G242" s="23" t="s">
        <v>271</v>
      </c>
      <c r="H242" s="23" t="s">
        <v>27</v>
      </c>
      <c r="I242" s="23" t="s">
        <v>254</v>
      </c>
      <c r="J242" s="14" t="s">
        <v>28</v>
      </c>
      <c r="K242" s="15" t="s">
        <v>29</v>
      </c>
      <c r="L242" s="51"/>
      <c r="M242" s="14" t="s">
        <v>31</v>
      </c>
      <c r="N242" s="14" t="s">
        <v>173</v>
      </c>
      <c r="O242" s="14"/>
      <c r="P242" s="15" t="s">
        <v>219</v>
      </c>
      <c r="Q242" s="16">
        <v>7490</v>
      </c>
      <c r="R242" s="17">
        <v>59.44</v>
      </c>
      <c r="S242" s="18">
        <v>3493.4354999999996</v>
      </c>
      <c r="T242" s="19" t="s">
        <v>34</v>
      </c>
      <c r="U242" s="20" t="s">
        <v>180</v>
      </c>
      <c r="V242" s="21">
        <v>50</v>
      </c>
      <c r="W242" s="21">
        <v>4</v>
      </c>
      <c r="X242" s="22"/>
    </row>
    <row r="243" spans="1:24" s="1" customFormat="1" ht="26" customHeight="1" x14ac:dyDescent="0.3">
      <c r="A243" s="23" t="s">
        <v>23</v>
      </c>
      <c r="B243" s="23" t="s">
        <v>257</v>
      </c>
      <c r="C243" s="12" t="s">
        <v>307</v>
      </c>
      <c r="D243" s="49"/>
      <c r="E243" s="33" t="str">
        <f>HYPERLINK("https://www.google.ru/search?q=50351171702170367-8148&amp;newwindow=1&amp;tbm=isch","Еще фото")</f>
        <v>Еще фото</v>
      </c>
      <c r="F243" s="13"/>
      <c r="G243" s="23" t="s">
        <v>271</v>
      </c>
      <c r="H243" s="23" t="s">
        <v>27</v>
      </c>
      <c r="I243" s="23" t="s">
        <v>254</v>
      </c>
      <c r="J243" s="14" t="s">
        <v>28</v>
      </c>
      <c r="K243" s="15" t="s">
        <v>29</v>
      </c>
      <c r="L243" s="52"/>
      <c r="M243" s="14" t="s">
        <v>31</v>
      </c>
      <c r="N243" s="14" t="s">
        <v>173</v>
      </c>
      <c r="O243" s="14"/>
      <c r="P243" s="15" t="s">
        <v>219</v>
      </c>
      <c r="Q243" s="16">
        <v>7490</v>
      </c>
      <c r="R243" s="17">
        <v>59.44</v>
      </c>
      <c r="S243" s="18">
        <v>3493.4354999999996</v>
      </c>
      <c r="T243" s="19" t="s">
        <v>34</v>
      </c>
      <c r="U243" s="20" t="s">
        <v>181</v>
      </c>
      <c r="V243" s="21">
        <v>52</v>
      </c>
      <c r="W243" s="21">
        <v>3</v>
      </c>
      <c r="X243" s="22"/>
    </row>
    <row r="244" spans="1:24" s="1" customFormat="1" ht="52.05" customHeight="1" x14ac:dyDescent="0.3">
      <c r="A244" s="11" t="s">
        <v>23</v>
      </c>
      <c r="B244" s="11" t="s">
        <v>257</v>
      </c>
      <c r="C244" s="12" t="s">
        <v>308</v>
      </c>
      <c r="D244" s="53"/>
      <c r="E244" s="33" t="str">
        <f>HYPERLINK("https://www.google.ru/search?q=50351171702170367-9999&amp;newwindow=1&amp;tbm=isch","Еще фото")</f>
        <v>Еще фото</v>
      </c>
      <c r="F244" s="13"/>
      <c r="G244" s="11" t="s">
        <v>271</v>
      </c>
      <c r="H244" s="11" t="s">
        <v>27</v>
      </c>
      <c r="I244" s="14" t="s">
        <v>254</v>
      </c>
      <c r="J244" s="14" t="s">
        <v>28</v>
      </c>
      <c r="K244" s="15" t="s">
        <v>29</v>
      </c>
      <c r="L244" s="50" t="s">
        <v>306</v>
      </c>
      <c r="M244" s="14" t="s">
        <v>31</v>
      </c>
      <c r="N244" s="14" t="s">
        <v>71</v>
      </c>
      <c r="O244" s="14"/>
      <c r="P244" s="15" t="s">
        <v>219</v>
      </c>
      <c r="Q244" s="16">
        <v>7490</v>
      </c>
      <c r="R244" s="17">
        <v>59.44</v>
      </c>
      <c r="S244" s="18">
        <v>3493.4354999999996</v>
      </c>
      <c r="T244" s="19" t="s">
        <v>34</v>
      </c>
      <c r="U244" s="20" t="s">
        <v>179</v>
      </c>
      <c r="V244" s="21">
        <v>48</v>
      </c>
      <c r="W244" s="21">
        <v>4</v>
      </c>
      <c r="X244" s="22"/>
    </row>
    <row r="245" spans="1:24" s="1" customFormat="1" ht="61.05" customHeight="1" x14ac:dyDescent="0.3">
      <c r="A245" s="23" t="s">
        <v>23</v>
      </c>
      <c r="B245" s="23" t="s">
        <v>257</v>
      </c>
      <c r="C245" s="12" t="s">
        <v>308</v>
      </c>
      <c r="D245" s="54"/>
      <c r="E245" s="33" t="str">
        <f>HYPERLINK("https://www.google.ru/search?q=50351171702170367-9999&amp;newwindow=1&amp;tbm=isch","Еще фото")</f>
        <v>Еще фото</v>
      </c>
      <c r="F245" s="13"/>
      <c r="G245" s="23" t="s">
        <v>271</v>
      </c>
      <c r="H245" s="23" t="s">
        <v>27</v>
      </c>
      <c r="I245" s="23" t="s">
        <v>254</v>
      </c>
      <c r="J245" s="14" t="s">
        <v>28</v>
      </c>
      <c r="K245" s="15" t="s">
        <v>29</v>
      </c>
      <c r="L245" s="52"/>
      <c r="M245" s="14" t="s">
        <v>31</v>
      </c>
      <c r="N245" s="14" t="s">
        <v>71</v>
      </c>
      <c r="O245" s="14"/>
      <c r="P245" s="15" t="s">
        <v>219</v>
      </c>
      <c r="Q245" s="16">
        <v>7490</v>
      </c>
      <c r="R245" s="17">
        <v>59.44</v>
      </c>
      <c r="S245" s="18">
        <v>3493.4354999999996</v>
      </c>
      <c r="T245" s="19" t="s">
        <v>34</v>
      </c>
      <c r="U245" s="20" t="s">
        <v>180</v>
      </c>
      <c r="V245" s="21">
        <v>50</v>
      </c>
      <c r="W245" s="21">
        <v>1</v>
      </c>
      <c r="X245" s="22"/>
    </row>
    <row r="246" spans="1:24" s="1" customFormat="1" ht="108" customHeight="1" x14ac:dyDescent="0.3">
      <c r="A246" s="11" t="s">
        <v>23</v>
      </c>
      <c r="B246" s="11" t="s">
        <v>203</v>
      </c>
      <c r="C246" s="12" t="s">
        <v>309</v>
      </c>
      <c r="D246" s="27"/>
      <c r="E246" s="33" t="str">
        <f>HYPERLINK("https://www.google.ru/search?q=50251171702124669-6985&amp;newwindow=1&amp;tbm=isch","Еще фото")</f>
        <v>Еще фото</v>
      </c>
      <c r="F246" s="13"/>
      <c r="G246" s="11" t="s">
        <v>205</v>
      </c>
      <c r="H246" s="11" t="s">
        <v>27</v>
      </c>
      <c r="I246" s="14" t="s">
        <v>254</v>
      </c>
      <c r="J246" s="14" t="s">
        <v>28</v>
      </c>
      <c r="K246" s="15" t="s">
        <v>47</v>
      </c>
      <c r="L246" s="14" t="s">
        <v>310</v>
      </c>
      <c r="M246" s="14" t="s">
        <v>31</v>
      </c>
      <c r="N246" s="14" t="s">
        <v>32</v>
      </c>
      <c r="O246" s="14"/>
      <c r="P246" s="15" t="s">
        <v>311</v>
      </c>
      <c r="Q246" s="16">
        <v>4999</v>
      </c>
      <c r="R246" s="17">
        <v>59.24</v>
      </c>
      <c r="S246" s="18">
        <v>2343.4354999999996</v>
      </c>
      <c r="T246" s="19" t="s">
        <v>34</v>
      </c>
      <c r="U246" s="20" t="s">
        <v>175</v>
      </c>
      <c r="V246" s="24" t="s">
        <v>176</v>
      </c>
      <c r="W246" s="21">
        <v>2</v>
      </c>
      <c r="X246" s="22"/>
    </row>
    <row r="247" spans="1:24" s="1" customFormat="1" ht="21" customHeight="1" x14ac:dyDescent="0.3">
      <c r="A247" s="11" t="s">
        <v>23</v>
      </c>
      <c r="B247" s="11" t="s">
        <v>257</v>
      </c>
      <c r="C247" s="25" t="s">
        <v>312</v>
      </c>
      <c r="D247" s="47"/>
      <c r="E247" s="33" t="str">
        <f>HYPERLINK("https://www.google.ru/search?q=50251171702172608-3900&amp;newwindow=1&amp;tbm=isch","Еще фото")</f>
        <v>Еще фото</v>
      </c>
      <c r="F247" s="13"/>
      <c r="G247" s="11" t="s">
        <v>271</v>
      </c>
      <c r="H247" s="11" t="s">
        <v>27</v>
      </c>
      <c r="I247" s="14" t="s">
        <v>254</v>
      </c>
      <c r="J247" s="14" t="s">
        <v>28</v>
      </c>
      <c r="K247" s="15" t="s">
        <v>47</v>
      </c>
      <c r="L247" s="50" t="s">
        <v>313</v>
      </c>
      <c r="M247" s="14" t="s">
        <v>31</v>
      </c>
      <c r="N247" s="14" t="s">
        <v>314</v>
      </c>
      <c r="O247" s="14"/>
      <c r="P247" s="15" t="s">
        <v>315</v>
      </c>
      <c r="Q247" s="16">
        <v>5990</v>
      </c>
      <c r="R247" s="17">
        <v>56.46</v>
      </c>
      <c r="S247" s="18">
        <v>2998.9354999999996</v>
      </c>
      <c r="T247" s="19" t="s">
        <v>34</v>
      </c>
      <c r="U247" s="20" t="s">
        <v>175</v>
      </c>
      <c r="V247" s="24" t="s">
        <v>176</v>
      </c>
      <c r="W247" s="21">
        <v>2</v>
      </c>
      <c r="X247" s="22"/>
    </row>
    <row r="248" spans="1:24" s="1" customFormat="1" ht="21" customHeight="1" x14ac:dyDescent="0.3">
      <c r="A248" s="23" t="s">
        <v>23</v>
      </c>
      <c r="B248" s="23" t="s">
        <v>257</v>
      </c>
      <c r="C248" s="26" t="s">
        <v>312</v>
      </c>
      <c r="D248" s="48"/>
      <c r="E248" s="33" t="str">
        <f>HYPERLINK("https://www.google.ru/search?q=50251171702172608-3900&amp;newwindow=1&amp;tbm=isch","Еще фото")</f>
        <v>Еще фото</v>
      </c>
      <c r="F248" s="13"/>
      <c r="G248" s="23" t="s">
        <v>271</v>
      </c>
      <c r="H248" s="23" t="s">
        <v>27</v>
      </c>
      <c r="I248" s="23" t="s">
        <v>254</v>
      </c>
      <c r="J248" s="14" t="s">
        <v>28</v>
      </c>
      <c r="K248" s="15" t="s">
        <v>47</v>
      </c>
      <c r="L248" s="51"/>
      <c r="M248" s="14" t="s">
        <v>31</v>
      </c>
      <c r="N248" s="14" t="s">
        <v>314</v>
      </c>
      <c r="O248" s="14"/>
      <c r="P248" s="15" t="s">
        <v>315</v>
      </c>
      <c r="Q248" s="16">
        <v>5990</v>
      </c>
      <c r="R248" s="17">
        <v>56.46</v>
      </c>
      <c r="S248" s="18">
        <v>2998.9354999999996</v>
      </c>
      <c r="T248" s="19" t="s">
        <v>34</v>
      </c>
      <c r="U248" s="20" t="s">
        <v>177</v>
      </c>
      <c r="V248" s="24" t="s">
        <v>178</v>
      </c>
      <c r="W248" s="21">
        <v>3</v>
      </c>
      <c r="X248" s="22"/>
    </row>
    <row r="249" spans="1:24" s="1" customFormat="1" ht="21" customHeight="1" x14ac:dyDescent="0.3">
      <c r="A249" s="23" t="s">
        <v>23</v>
      </c>
      <c r="B249" s="23" t="s">
        <v>257</v>
      </c>
      <c r="C249" s="26" t="s">
        <v>312</v>
      </c>
      <c r="D249" s="48"/>
      <c r="E249" s="33" t="str">
        <f>HYPERLINK("https://www.google.ru/search?q=50251171702172608-3900&amp;newwindow=1&amp;tbm=isch","Еще фото")</f>
        <v>Еще фото</v>
      </c>
      <c r="F249" s="13"/>
      <c r="G249" s="23" t="s">
        <v>271</v>
      </c>
      <c r="H249" s="23" t="s">
        <v>27</v>
      </c>
      <c r="I249" s="23" t="s">
        <v>254</v>
      </c>
      <c r="J249" s="14" t="s">
        <v>28</v>
      </c>
      <c r="K249" s="15" t="s">
        <v>47</v>
      </c>
      <c r="L249" s="51"/>
      <c r="M249" s="14" t="s">
        <v>31</v>
      </c>
      <c r="N249" s="14" t="s">
        <v>314</v>
      </c>
      <c r="O249" s="14"/>
      <c r="P249" s="15" t="s">
        <v>315</v>
      </c>
      <c r="Q249" s="16">
        <v>5990</v>
      </c>
      <c r="R249" s="17">
        <v>56.46</v>
      </c>
      <c r="S249" s="18">
        <v>2998.9354999999996</v>
      </c>
      <c r="T249" s="19" t="s">
        <v>34</v>
      </c>
      <c r="U249" s="20" t="s">
        <v>179</v>
      </c>
      <c r="V249" s="24" t="s">
        <v>124</v>
      </c>
      <c r="W249" s="21">
        <v>3</v>
      </c>
      <c r="X249" s="22"/>
    </row>
    <row r="250" spans="1:24" s="1" customFormat="1" ht="21" customHeight="1" x14ac:dyDescent="0.3">
      <c r="A250" s="23" t="s">
        <v>23</v>
      </c>
      <c r="B250" s="23" t="s">
        <v>257</v>
      </c>
      <c r="C250" s="26" t="s">
        <v>312</v>
      </c>
      <c r="D250" s="48"/>
      <c r="E250" s="33" t="str">
        <f>HYPERLINK("https://www.google.ru/search?q=50251171702172608-3900&amp;newwindow=1&amp;tbm=isch","Еще фото")</f>
        <v>Еще фото</v>
      </c>
      <c r="F250" s="13"/>
      <c r="G250" s="23" t="s">
        <v>271</v>
      </c>
      <c r="H250" s="23" t="s">
        <v>27</v>
      </c>
      <c r="I250" s="23" t="s">
        <v>254</v>
      </c>
      <c r="J250" s="14" t="s">
        <v>28</v>
      </c>
      <c r="K250" s="15" t="s">
        <v>47</v>
      </c>
      <c r="L250" s="51"/>
      <c r="M250" s="14" t="s">
        <v>31</v>
      </c>
      <c r="N250" s="14" t="s">
        <v>314</v>
      </c>
      <c r="O250" s="14"/>
      <c r="P250" s="15" t="s">
        <v>315</v>
      </c>
      <c r="Q250" s="16">
        <v>5990</v>
      </c>
      <c r="R250" s="17">
        <v>56.46</v>
      </c>
      <c r="S250" s="18">
        <v>2998.9354999999996</v>
      </c>
      <c r="T250" s="19" t="s">
        <v>34</v>
      </c>
      <c r="U250" s="20" t="s">
        <v>180</v>
      </c>
      <c r="V250" s="24" t="s">
        <v>38</v>
      </c>
      <c r="W250" s="21">
        <v>3</v>
      </c>
      <c r="X250" s="22"/>
    </row>
    <row r="251" spans="1:24" s="1" customFormat="1" ht="32" customHeight="1" x14ac:dyDescent="0.3">
      <c r="A251" s="23" t="s">
        <v>23</v>
      </c>
      <c r="B251" s="23" t="s">
        <v>257</v>
      </c>
      <c r="C251" s="26" t="s">
        <v>312</v>
      </c>
      <c r="D251" s="49"/>
      <c r="E251" s="33" t="str">
        <f>HYPERLINK("https://www.google.ru/search?q=50251171702172608-3900&amp;newwindow=1&amp;tbm=isch","Еще фото")</f>
        <v>Еще фото</v>
      </c>
      <c r="F251" s="13"/>
      <c r="G251" s="23" t="s">
        <v>271</v>
      </c>
      <c r="H251" s="23" t="s">
        <v>27</v>
      </c>
      <c r="I251" s="23" t="s">
        <v>254</v>
      </c>
      <c r="J251" s="14" t="s">
        <v>28</v>
      </c>
      <c r="K251" s="15" t="s">
        <v>47</v>
      </c>
      <c r="L251" s="52"/>
      <c r="M251" s="14" t="s">
        <v>31</v>
      </c>
      <c r="N251" s="14" t="s">
        <v>314</v>
      </c>
      <c r="O251" s="14"/>
      <c r="P251" s="15" t="s">
        <v>315</v>
      </c>
      <c r="Q251" s="16">
        <v>5990</v>
      </c>
      <c r="R251" s="17">
        <v>56.46</v>
      </c>
      <c r="S251" s="18">
        <v>2998.9354999999996</v>
      </c>
      <c r="T251" s="19" t="s">
        <v>34</v>
      </c>
      <c r="U251" s="20" t="s">
        <v>181</v>
      </c>
      <c r="V251" s="24" t="s">
        <v>42</v>
      </c>
      <c r="W251" s="21">
        <v>1</v>
      </c>
      <c r="X251" s="22"/>
    </row>
    <row r="252" spans="1:24" s="1" customFormat="1" ht="26" customHeight="1" x14ac:dyDescent="0.3">
      <c r="A252" s="11" t="s">
        <v>23</v>
      </c>
      <c r="B252" s="11" t="s">
        <v>257</v>
      </c>
      <c r="C252" s="12" t="s">
        <v>316</v>
      </c>
      <c r="D252" s="47"/>
      <c r="E252" s="33" t="str">
        <f>HYPERLINK("https://www.google.ru/search?q=50251171702172608-6215&amp;newwindow=1&amp;tbm=isch","Еще фото")</f>
        <v>Еще фото</v>
      </c>
      <c r="F252" s="13"/>
      <c r="G252" s="11" t="s">
        <v>271</v>
      </c>
      <c r="H252" s="11" t="s">
        <v>27</v>
      </c>
      <c r="I252" s="14" t="s">
        <v>254</v>
      </c>
      <c r="J252" s="14" t="s">
        <v>28</v>
      </c>
      <c r="K252" s="15" t="s">
        <v>47</v>
      </c>
      <c r="L252" s="50" t="s">
        <v>313</v>
      </c>
      <c r="M252" s="14" t="s">
        <v>31</v>
      </c>
      <c r="N252" s="14" t="s">
        <v>32</v>
      </c>
      <c r="O252" s="14"/>
      <c r="P252" s="15" t="s">
        <v>315</v>
      </c>
      <c r="Q252" s="16">
        <v>5990</v>
      </c>
      <c r="R252" s="17">
        <v>56.46</v>
      </c>
      <c r="S252" s="18">
        <v>2998.9354999999996</v>
      </c>
      <c r="T252" s="19" t="s">
        <v>34</v>
      </c>
      <c r="U252" s="20" t="s">
        <v>175</v>
      </c>
      <c r="V252" s="24" t="s">
        <v>176</v>
      </c>
      <c r="W252" s="21">
        <v>1</v>
      </c>
      <c r="X252" s="22"/>
    </row>
    <row r="253" spans="1:24" s="1" customFormat="1" ht="26" customHeight="1" x14ac:dyDescent="0.3">
      <c r="A253" s="23" t="s">
        <v>23</v>
      </c>
      <c r="B253" s="23" t="s">
        <v>257</v>
      </c>
      <c r="C253" s="12" t="s">
        <v>316</v>
      </c>
      <c r="D253" s="48"/>
      <c r="E253" s="33" t="str">
        <f>HYPERLINK("https://www.google.ru/search?q=50251171702172608-6215&amp;newwindow=1&amp;tbm=isch","Еще фото")</f>
        <v>Еще фото</v>
      </c>
      <c r="F253" s="13"/>
      <c r="G253" s="23" t="s">
        <v>271</v>
      </c>
      <c r="H253" s="23" t="s">
        <v>27</v>
      </c>
      <c r="I253" s="23" t="s">
        <v>254</v>
      </c>
      <c r="J253" s="14" t="s">
        <v>28</v>
      </c>
      <c r="K253" s="15" t="s">
        <v>47</v>
      </c>
      <c r="L253" s="51"/>
      <c r="M253" s="14" t="s">
        <v>31</v>
      </c>
      <c r="N253" s="14" t="s">
        <v>32</v>
      </c>
      <c r="O253" s="14"/>
      <c r="P253" s="15" t="s">
        <v>315</v>
      </c>
      <c r="Q253" s="16">
        <v>5990</v>
      </c>
      <c r="R253" s="17">
        <v>56.46</v>
      </c>
      <c r="S253" s="18">
        <v>2998.9354999999996</v>
      </c>
      <c r="T253" s="19" t="s">
        <v>34</v>
      </c>
      <c r="U253" s="20" t="s">
        <v>177</v>
      </c>
      <c r="V253" s="24" t="s">
        <v>178</v>
      </c>
      <c r="W253" s="21">
        <v>2</v>
      </c>
      <c r="X253" s="22"/>
    </row>
    <row r="254" spans="1:24" s="1" customFormat="1" ht="26" customHeight="1" x14ac:dyDescent="0.3">
      <c r="A254" s="23" t="s">
        <v>23</v>
      </c>
      <c r="B254" s="23" t="s">
        <v>257</v>
      </c>
      <c r="C254" s="12" t="s">
        <v>316</v>
      </c>
      <c r="D254" s="48"/>
      <c r="E254" s="33" t="str">
        <f>HYPERLINK("https://www.google.ru/search?q=50251171702172608-6215&amp;newwindow=1&amp;tbm=isch","Еще фото")</f>
        <v>Еще фото</v>
      </c>
      <c r="F254" s="13"/>
      <c r="G254" s="23" t="s">
        <v>271</v>
      </c>
      <c r="H254" s="23" t="s">
        <v>27</v>
      </c>
      <c r="I254" s="23" t="s">
        <v>254</v>
      </c>
      <c r="J254" s="14" t="s">
        <v>28</v>
      </c>
      <c r="K254" s="15" t="s">
        <v>47</v>
      </c>
      <c r="L254" s="51"/>
      <c r="M254" s="14" t="s">
        <v>31</v>
      </c>
      <c r="N254" s="14" t="s">
        <v>32</v>
      </c>
      <c r="O254" s="14"/>
      <c r="P254" s="15" t="s">
        <v>315</v>
      </c>
      <c r="Q254" s="16">
        <v>5990</v>
      </c>
      <c r="R254" s="17">
        <v>56.46</v>
      </c>
      <c r="S254" s="18">
        <v>2998.9354999999996</v>
      </c>
      <c r="T254" s="19" t="s">
        <v>34</v>
      </c>
      <c r="U254" s="20" t="s">
        <v>179</v>
      </c>
      <c r="V254" s="24" t="s">
        <v>124</v>
      </c>
      <c r="W254" s="21">
        <v>2</v>
      </c>
      <c r="X254" s="22"/>
    </row>
    <row r="255" spans="1:24" s="1" customFormat="1" ht="26" customHeight="1" x14ac:dyDescent="0.3">
      <c r="A255" s="23" t="s">
        <v>23</v>
      </c>
      <c r="B255" s="23" t="s">
        <v>257</v>
      </c>
      <c r="C255" s="12" t="s">
        <v>316</v>
      </c>
      <c r="D255" s="49"/>
      <c r="E255" s="33" t="str">
        <f>HYPERLINK("https://www.google.ru/search?q=50251171702172608-6215&amp;newwindow=1&amp;tbm=isch","Еще фото")</f>
        <v>Еще фото</v>
      </c>
      <c r="F255" s="13"/>
      <c r="G255" s="23" t="s">
        <v>271</v>
      </c>
      <c r="H255" s="23" t="s">
        <v>27</v>
      </c>
      <c r="I255" s="23" t="s">
        <v>254</v>
      </c>
      <c r="J255" s="14" t="s">
        <v>28</v>
      </c>
      <c r="K255" s="15" t="s">
        <v>47</v>
      </c>
      <c r="L255" s="52"/>
      <c r="M255" s="14" t="s">
        <v>31</v>
      </c>
      <c r="N255" s="14" t="s">
        <v>32</v>
      </c>
      <c r="O255" s="14"/>
      <c r="P255" s="15" t="s">
        <v>315</v>
      </c>
      <c r="Q255" s="16">
        <v>5990</v>
      </c>
      <c r="R255" s="17">
        <v>56.46</v>
      </c>
      <c r="S255" s="18">
        <v>2998.9354999999996</v>
      </c>
      <c r="T255" s="19" t="s">
        <v>34</v>
      </c>
      <c r="U255" s="20" t="s">
        <v>180</v>
      </c>
      <c r="V255" s="24" t="s">
        <v>38</v>
      </c>
      <c r="W255" s="21">
        <v>2</v>
      </c>
      <c r="X255" s="22"/>
    </row>
    <row r="256" spans="1:24" s="1" customFormat="1" ht="52.05" customHeight="1" x14ac:dyDescent="0.3">
      <c r="A256" s="11" t="s">
        <v>23</v>
      </c>
      <c r="B256" s="11" t="s">
        <v>257</v>
      </c>
      <c r="C256" s="12" t="s">
        <v>317</v>
      </c>
      <c r="D256" s="53"/>
      <c r="E256" s="33" t="str">
        <f>HYPERLINK("https://www.google.ru/search?q=50251171702155710-9999&amp;newwindow=1&amp;tbm=isch","Еще фото")</f>
        <v>Еще фото</v>
      </c>
      <c r="F256" s="13"/>
      <c r="G256" s="11" t="s">
        <v>253</v>
      </c>
      <c r="H256" s="11" t="s">
        <v>27</v>
      </c>
      <c r="I256" s="14" t="s">
        <v>254</v>
      </c>
      <c r="J256" s="14" t="s">
        <v>28</v>
      </c>
      <c r="K256" s="15" t="s">
        <v>47</v>
      </c>
      <c r="L256" s="50" t="s">
        <v>259</v>
      </c>
      <c r="M256" s="14" t="s">
        <v>31</v>
      </c>
      <c r="N256" s="14" t="s">
        <v>71</v>
      </c>
      <c r="O256" s="14"/>
      <c r="P256" s="15" t="s">
        <v>260</v>
      </c>
      <c r="Q256" s="16">
        <v>4099</v>
      </c>
      <c r="R256" s="17">
        <v>53.21</v>
      </c>
      <c r="S256" s="18">
        <v>2205.4354999999996</v>
      </c>
      <c r="T256" s="19" t="s">
        <v>34</v>
      </c>
      <c r="U256" s="20" t="s">
        <v>175</v>
      </c>
      <c r="V256" s="24" t="s">
        <v>176</v>
      </c>
      <c r="W256" s="21">
        <v>1</v>
      </c>
      <c r="X256" s="22"/>
    </row>
    <row r="257" spans="1:24" s="1" customFormat="1" ht="61.05" customHeight="1" x14ac:dyDescent="0.3">
      <c r="A257" s="23" t="s">
        <v>23</v>
      </c>
      <c r="B257" s="23" t="s">
        <v>257</v>
      </c>
      <c r="C257" s="12" t="s">
        <v>317</v>
      </c>
      <c r="D257" s="54"/>
      <c r="E257" s="33" t="str">
        <f>HYPERLINK("https://www.google.ru/search?q=50251171702155710-9999&amp;newwindow=1&amp;tbm=isch","Еще фото")</f>
        <v>Еще фото</v>
      </c>
      <c r="F257" s="13"/>
      <c r="G257" s="23" t="s">
        <v>253</v>
      </c>
      <c r="H257" s="23" t="s">
        <v>27</v>
      </c>
      <c r="I257" s="23" t="s">
        <v>254</v>
      </c>
      <c r="J257" s="14" t="s">
        <v>28</v>
      </c>
      <c r="K257" s="15" t="s">
        <v>47</v>
      </c>
      <c r="L257" s="52"/>
      <c r="M257" s="14" t="s">
        <v>31</v>
      </c>
      <c r="N257" s="14" t="s">
        <v>71</v>
      </c>
      <c r="O257" s="14"/>
      <c r="P257" s="15" t="s">
        <v>260</v>
      </c>
      <c r="Q257" s="16">
        <v>4099</v>
      </c>
      <c r="R257" s="17">
        <v>53.21</v>
      </c>
      <c r="S257" s="18">
        <v>2205.4354999999996</v>
      </c>
      <c r="T257" s="19" t="s">
        <v>34</v>
      </c>
      <c r="U257" s="20" t="s">
        <v>181</v>
      </c>
      <c r="V257" s="24" t="s">
        <v>42</v>
      </c>
      <c r="W257" s="21">
        <v>1</v>
      </c>
      <c r="X257" s="22"/>
    </row>
    <row r="258" spans="1:24" s="1" customFormat="1" ht="108" customHeight="1" x14ac:dyDescent="0.3">
      <c r="A258" s="11" t="s">
        <v>23</v>
      </c>
      <c r="B258" s="11" t="s">
        <v>263</v>
      </c>
      <c r="C258" s="12" t="s">
        <v>318</v>
      </c>
      <c r="D258" s="27"/>
      <c r="E258" s="33" t="str">
        <f>HYPERLINK("https://www.google.ru/search?q=50251171702133366-99W0&amp;newwindow=1&amp;tbm=isch","Еще фото")</f>
        <v>Еще фото</v>
      </c>
      <c r="F258" s="13"/>
      <c r="G258" s="11" t="s">
        <v>253</v>
      </c>
      <c r="H258" s="11" t="s">
        <v>27</v>
      </c>
      <c r="I258" s="14" t="s">
        <v>254</v>
      </c>
      <c r="J258" s="14" t="s">
        <v>28</v>
      </c>
      <c r="K258" s="15" t="s">
        <v>47</v>
      </c>
      <c r="L258" s="14" t="s">
        <v>265</v>
      </c>
      <c r="M258" s="14" t="s">
        <v>31</v>
      </c>
      <c r="N258" s="14" t="s">
        <v>71</v>
      </c>
      <c r="O258" s="14"/>
      <c r="P258" s="15" t="s">
        <v>266</v>
      </c>
      <c r="Q258" s="16">
        <v>5999</v>
      </c>
      <c r="R258" s="17">
        <v>53.2</v>
      </c>
      <c r="S258" s="18">
        <v>3228.9354999999996</v>
      </c>
      <c r="T258" s="19" t="s">
        <v>34</v>
      </c>
      <c r="U258" s="20" t="s">
        <v>177</v>
      </c>
      <c r="V258" s="24" t="s">
        <v>178</v>
      </c>
      <c r="W258" s="21">
        <v>1</v>
      </c>
      <c r="X258" s="22"/>
    </row>
    <row r="259" spans="1:24" s="1" customFormat="1" ht="108" customHeight="1" x14ac:dyDescent="0.3">
      <c r="A259" s="11" t="s">
        <v>23</v>
      </c>
      <c r="B259" s="11" t="s">
        <v>251</v>
      </c>
      <c r="C259" s="12" t="s">
        <v>319</v>
      </c>
      <c r="D259" s="27"/>
      <c r="E259" s="33" t="str">
        <f>HYPERLINK("https://www.google.ru/search?q=50351171702158081-7967&amp;newwindow=1&amp;tbm=isch","Еще фото")</f>
        <v>Еще фото</v>
      </c>
      <c r="F259" s="13"/>
      <c r="G259" s="11" t="s">
        <v>253</v>
      </c>
      <c r="H259" s="11" t="s">
        <v>27</v>
      </c>
      <c r="I259" s="14" t="s">
        <v>254</v>
      </c>
      <c r="J259" s="14" t="s">
        <v>28</v>
      </c>
      <c r="K259" s="15" t="s">
        <v>29</v>
      </c>
      <c r="L259" s="14" t="s">
        <v>268</v>
      </c>
      <c r="M259" s="14" t="s">
        <v>31</v>
      </c>
      <c r="N259" s="14" t="s">
        <v>223</v>
      </c>
      <c r="O259" s="14"/>
      <c r="P259" s="15" t="s">
        <v>269</v>
      </c>
      <c r="Q259" s="16">
        <v>5499</v>
      </c>
      <c r="R259" s="17">
        <v>52.58</v>
      </c>
      <c r="S259" s="18">
        <v>2998.9354999999996</v>
      </c>
      <c r="T259" s="19" t="s">
        <v>34</v>
      </c>
      <c r="U259" s="20" t="s">
        <v>175</v>
      </c>
      <c r="V259" s="21">
        <v>44</v>
      </c>
      <c r="W259" s="21">
        <v>2</v>
      </c>
      <c r="X259" s="22"/>
    </row>
    <row r="260" spans="1:24" s="1" customFormat="1" ht="52.05" customHeight="1" x14ac:dyDescent="0.3">
      <c r="A260" s="11" t="s">
        <v>23</v>
      </c>
      <c r="B260" s="11" t="s">
        <v>257</v>
      </c>
      <c r="C260" s="12" t="s">
        <v>320</v>
      </c>
      <c r="D260" s="53"/>
      <c r="E260" s="33" t="str">
        <f>HYPERLINK("https://www.google.ru/search?q=10211171702159297-9999&amp;newwindow=1&amp;tbm=isch","Еще фото")</f>
        <v>Еще фото</v>
      </c>
      <c r="F260" s="13"/>
      <c r="G260" s="11" t="s">
        <v>271</v>
      </c>
      <c r="H260" s="11" t="s">
        <v>27</v>
      </c>
      <c r="I260" s="14" t="s">
        <v>254</v>
      </c>
      <c r="J260" s="14" t="s">
        <v>28</v>
      </c>
      <c r="K260" s="15" t="s">
        <v>47</v>
      </c>
      <c r="L260" s="50" t="s">
        <v>321</v>
      </c>
      <c r="M260" s="14" t="s">
        <v>31</v>
      </c>
      <c r="N260" s="14" t="s">
        <v>71</v>
      </c>
      <c r="O260" s="14"/>
      <c r="P260" s="15" t="s">
        <v>322</v>
      </c>
      <c r="Q260" s="16">
        <v>5990</v>
      </c>
      <c r="R260" s="17">
        <v>52.46</v>
      </c>
      <c r="S260" s="18">
        <v>3274.9354999999996</v>
      </c>
      <c r="T260" s="19" t="s">
        <v>51</v>
      </c>
      <c r="U260" s="20" t="s">
        <v>58</v>
      </c>
      <c r="V260" s="21">
        <v>50</v>
      </c>
      <c r="W260" s="21">
        <v>3</v>
      </c>
      <c r="X260" s="22"/>
    </row>
    <row r="261" spans="1:24" s="1" customFormat="1" ht="61.05" customHeight="1" x14ac:dyDescent="0.3">
      <c r="A261" s="23" t="s">
        <v>23</v>
      </c>
      <c r="B261" s="23" t="s">
        <v>257</v>
      </c>
      <c r="C261" s="12" t="s">
        <v>320</v>
      </c>
      <c r="D261" s="54"/>
      <c r="E261" s="33" t="str">
        <f>HYPERLINK("https://www.google.ru/search?q=10211171702159297-9999&amp;newwindow=1&amp;tbm=isch","Еще фото")</f>
        <v>Еще фото</v>
      </c>
      <c r="F261" s="13"/>
      <c r="G261" s="23" t="s">
        <v>271</v>
      </c>
      <c r="H261" s="23" t="s">
        <v>27</v>
      </c>
      <c r="I261" s="23" t="s">
        <v>254</v>
      </c>
      <c r="J261" s="14" t="s">
        <v>28</v>
      </c>
      <c r="K261" s="15" t="s">
        <v>47</v>
      </c>
      <c r="L261" s="52"/>
      <c r="M261" s="14" t="s">
        <v>31</v>
      </c>
      <c r="N261" s="14" t="s">
        <v>71</v>
      </c>
      <c r="O261" s="14"/>
      <c r="P261" s="15" t="s">
        <v>322</v>
      </c>
      <c r="Q261" s="16">
        <v>5990</v>
      </c>
      <c r="R261" s="17">
        <v>52.46</v>
      </c>
      <c r="S261" s="18">
        <v>3274.9354999999996</v>
      </c>
      <c r="T261" s="19" t="s">
        <v>51</v>
      </c>
      <c r="U261" s="20" t="s">
        <v>59</v>
      </c>
      <c r="V261" s="21">
        <v>52</v>
      </c>
      <c r="W261" s="21">
        <v>2</v>
      </c>
      <c r="X261" s="22"/>
    </row>
    <row r="262" spans="1:24" s="1" customFormat="1" ht="108" customHeight="1" x14ac:dyDescent="0.3">
      <c r="A262" s="11" t="s">
        <v>23</v>
      </c>
      <c r="B262" s="11" t="s">
        <v>251</v>
      </c>
      <c r="C262" s="12" t="s">
        <v>323</v>
      </c>
      <c r="D262" s="27"/>
      <c r="E262" s="33" t="str">
        <f>HYPERLINK("https://www.google.ru/search?q=10211171702125626-5659&amp;newwindow=1&amp;tbm=isch","Еще фото")</f>
        <v>Еще фото</v>
      </c>
      <c r="F262" s="13"/>
      <c r="G262" s="11" t="s">
        <v>253</v>
      </c>
      <c r="H262" s="11" t="s">
        <v>27</v>
      </c>
      <c r="I262" s="14" t="s">
        <v>254</v>
      </c>
      <c r="J262" s="14" t="s">
        <v>28</v>
      </c>
      <c r="K262" s="15" t="s">
        <v>47</v>
      </c>
      <c r="L262" s="14" t="s">
        <v>324</v>
      </c>
      <c r="M262" s="14" t="s">
        <v>31</v>
      </c>
      <c r="N262" s="14" t="s">
        <v>32</v>
      </c>
      <c r="O262" s="14"/>
      <c r="P262" s="15" t="s">
        <v>325</v>
      </c>
      <c r="Q262" s="16">
        <v>5990</v>
      </c>
      <c r="R262" s="17">
        <v>49</v>
      </c>
      <c r="S262" s="18">
        <v>3513.1349999999998</v>
      </c>
      <c r="T262" s="19" t="s">
        <v>51</v>
      </c>
      <c r="U262" s="20" t="s">
        <v>214</v>
      </c>
      <c r="V262" s="21">
        <v>44</v>
      </c>
      <c r="W262" s="21">
        <v>1</v>
      </c>
      <c r="X262" s="22"/>
    </row>
    <row r="263" spans="1:24" s="1" customFormat="1" ht="108" customHeight="1" x14ac:dyDescent="0.3">
      <c r="A263" s="11" t="s">
        <v>23</v>
      </c>
      <c r="B263" s="11" t="s">
        <v>326</v>
      </c>
      <c r="C263" s="12" t="s">
        <v>327</v>
      </c>
      <c r="D263" s="27"/>
      <c r="E263" s="33" t="str">
        <f>HYPERLINK("https://www.google.ru/search?q=10211121302125577-5659&amp;newwindow=1&amp;tbm=isch","Еще фото")</f>
        <v>Еще фото</v>
      </c>
      <c r="F263" s="13"/>
      <c r="G263" s="11" t="s">
        <v>328</v>
      </c>
      <c r="H263" s="11" t="s">
        <v>27</v>
      </c>
      <c r="I263" s="14" t="s">
        <v>254</v>
      </c>
      <c r="J263" s="14" t="s">
        <v>28</v>
      </c>
      <c r="K263" s="15" t="s">
        <v>47</v>
      </c>
      <c r="L263" s="14" t="s">
        <v>329</v>
      </c>
      <c r="M263" s="14" t="s">
        <v>31</v>
      </c>
      <c r="N263" s="14" t="s">
        <v>32</v>
      </c>
      <c r="O263" s="14"/>
      <c r="P263" s="15" t="s">
        <v>330</v>
      </c>
      <c r="Q263" s="16">
        <v>3390</v>
      </c>
      <c r="R263" s="17">
        <v>46</v>
      </c>
      <c r="S263" s="18">
        <v>2105.1899999999996</v>
      </c>
      <c r="T263" s="19" t="s">
        <v>51</v>
      </c>
      <c r="U263" s="20" t="s">
        <v>224</v>
      </c>
      <c r="V263" s="21">
        <v>40</v>
      </c>
      <c r="W263" s="21">
        <v>1</v>
      </c>
      <c r="X263" s="22"/>
    </row>
    <row r="264" spans="1:24" s="1" customFormat="1" ht="108" customHeight="1" x14ac:dyDescent="0.3">
      <c r="A264" s="11" t="s">
        <v>23</v>
      </c>
      <c r="B264" s="11" t="s">
        <v>251</v>
      </c>
      <c r="C264" s="12" t="s">
        <v>331</v>
      </c>
      <c r="D264" s="27"/>
      <c r="E264" s="33" t="str">
        <f>HYPERLINK("https://www.google.ru/search?q=10211141402169343-6933&amp;newwindow=1&amp;tbm=isch","Еще фото")</f>
        <v>Еще фото</v>
      </c>
      <c r="F264" s="13"/>
      <c r="G264" s="11" t="s">
        <v>253</v>
      </c>
      <c r="H264" s="11" t="s">
        <v>27</v>
      </c>
      <c r="I264" s="14" t="s">
        <v>254</v>
      </c>
      <c r="J264" s="14" t="s">
        <v>28</v>
      </c>
      <c r="K264" s="15" t="s">
        <v>47</v>
      </c>
      <c r="L264" s="14" t="s">
        <v>332</v>
      </c>
      <c r="M264" s="14" t="s">
        <v>31</v>
      </c>
      <c r="N264" s="14" t="s">
        <v>223</v>
      </c>
      <c r="O264" s="14"/>
      <c r="P264" s="15" t="s">
        <v>266</v>
      </c>
      <c r="Q264" s="16">
        <v>5990</v>
      </c>
      <c r="R264" s="17">
        <v>46</v>
      </c>
      <c r="S264" s="18">
        <v>3719.7899999999995</v>
      </c>
      <c r="T264" s="19" t="s">
        <v>51</v>
      </c>
      <c r="U264" s="20" t="s">
        <v>54</v>
      </c>
      <c r="V264" s="21">
        <v>48</v>
      </c>
      <c r="W264" s="21">
        <v>2</v>
      </c>
      <c r="X264" s="22"/>
    </row>
    <row r="265" spans="1:24" s="1" customFormat="1" ht="108" customHeight="1" x14ac:dyDescent="0.3">
      <c r="A265" s="11" t="s">
        <v>23</v>
      </c>
      <c r="B265" s="11" t="s">
        <v>299</v>
      </c>
      <c r="C265" s="12" t="s">
        <v>333</v>
      </c>
      <c r="D265" s="27"/>
      <c r="E265" s="33" t="str">
        <f>HYPERLINK("https://www.google.ru/search?q=10211171702161754-5083&amp;newwindow=1&amp;tbm=isch","Еще фото")</f>
        <v>Еще фото</v>
      </c>
      <c r="F265" s="13"/>
      <c r="G265" s="11" t="s">
        <v>253</v>
      </c>
      <c r="H265" s="11" t="s">
        <v>27</v>
      </c>
      <c r="I265" s="14" t="s">
        <v>254</v>
      </c>
      <c r="J265" s="14" t="s">
        <v>28</v>
      </c>
      <c r="K265" s="15" t="s">
        <v>47</v>
      </c>
      <c r="L265" s="14" t="s">
        <v>301</v>
      </c>
      <c r="M265" s="14" t="s">
        <v>31</v>
      </c>
      <c r="N265" s="14" t="s">
        <v>32</v>
      </c>
      <c r="O265" s="14"/>
      <c r="P265" s="15" t="s">
        <v>277</v>
      </c>
      <c r="Q265" s="16">
        <v>6490</v>
      </c>
      <c r="R265" s="17">
        <v>46</v>
      </c>
      <c r="S265" s="18">
        <v>4030.2899999999995</v>
      </c>
      <c r="T265" s="19" t="s">
        <v>51</v>
      </c>
      <c r="U265" s="20" t="s">
        <v>52</v>
      </c>
      <c r="V265" s="21">
        <v>42</v>
      </c>
      <c r="W265" s="21">
        <v>1</v>
      </c>
      <c r="X265" s="22"/>
    </row>
    <row r="266" spans="1:24" s="1" customFormat="1" ht="35" customHeight="1" x14ac:dyDescent="0.3">
      <c r="A266" s="11" t="s">
        <v>23</v>
      </c>
      <c r="B266" s="11" t="s">
        <v>257</v>
      </c>
      <c r="C266" s="12" t="s">
        <v>334</v>
      </c>
      <c r="D266" s="47"/>
      <c r="E266" s="33" t="str">
        <f>HYPERLINK("https://www.google.ru/search?q=50251171702172608-0200&amp;newwindow=1&amp;tbm=isch","Еще фото")</f>
        <v>Еще фото</v>
      </c>
      <c r="F266" s="13"/>
      <c r="G266" s="11" t="s">
        <v>271</v>
      </c>
      <c r="H266" s="11" t="s">
        <v>27</v>
      </c>
      <c r="I266" s="14" t="s">
        <v>254</v>
      </c>
      <c r="J266" s="14" t="s">
        <v>28</v>
      </c>
      <c r="K266" s="15" t="s">
        <v>47</v>
      </c>
      <c r="L266" s="50" t="s">
        <v>313</v>
      </c>
      <c r="M266" s="14" t="s">
        <v>31</v>
      </c>
      <c r="N266" s="14" t="s">
        <v>197</v>
      </c>
      <c r="O266" s="14"/>
      <c r="P266" s="15" t="s">
        <v>315</v>
      </c>
      <c r="Q266" s="16">
        <v>5990</v>
      </c>
      <c r="R266" s="17">
        <v>46</v>
      </c>
      <c r="S266" s="18">
        <v>3719.7899999999995</v>
      </c>
      <c r="T266" s="19" t="s">
        <v>34</v>
      </c>
      <c r="U266" s="20" t="s">
        <v>175</v>
      </c>
      <c r="V266" s="24" t="s">
        <v>176</v>
      </c>
      <c r="W266" s="21">
        <v>1</v>
      </c>
      <c r="X266" s="22"/>
    </row>
    <row r="267" spans="1:24" s="1" customFormat="1" ht="35" customHeight="1" x14ac:dyDescent="0.3">
      <c r="A267" s="23" t="s">
        <v>23</v>
      </c>
      <c r="B267" s="23" t="s">
        <v>257</v>
      </c>
      <c r="C267" s="12" t="s">
        <v>334</v>
      </c>
      <c r="D267" s="48"/>
      <c r="E267" s="33" t="str">
        <f>HYPERLINK("https://www.google.ru/search?q=50251171702172608-0200&amp;newwindow=1&amp;tbm=isch","Еще фото")</f>
        <v>Еще фото</v>
      </c>
      <c r="F267" s="13"/>
      <c r="G267" s="23" t="s">
        <v>271</v>
      </c>
      <c r="H267" s="23" t="s">
        <v>27</v>
      </c>
      <c r="I267" s="23" t="s">
        <v>254</v>
      </c>
      <c r="J267" s="14" t="s">
        <v>28</v>
      </c>
      <c r="K267" s="15" t="s">
        <v>47</v>
      </c>
      <c r="L267" s="51"/>
      <c r="M267" s="14" t="s">
        <v>31</v>
      </c>
      <c r="N267" s="14" t="s">
        <v>197</v>
      </c>
      <c r="O267" s="14"/>
      <c r="P267" s="15" t="s">
        <v>315</v>
      </c>
      <c r="Q267" s="16">
        <v>5990</v>
      </c>
      <c r="R267" s="17">
        <v>46</v>
      </c>
      <c r="S267" s="18">
        <v>3719.7899999999995</v>
      </c>
      <c r="T267" s="19" t="s">
        <v>34</v>
      </c>
      <c r="U267" s="20" t="s">
        <v>177</v>
      </c>
      <c r="V267" s="24" t="s">
        <v>178</v>
      </c>
      <c r="W267" s="21">
        <v>2</v>
      </c>
      <c r="X267" s="22"/>
    </row>
    <row r="268" spans="1:24" s="1" customFormat="1" ht="37.049999999999997" customHeight="1" x14ac:dyDescent="0.3">
      <c r="A268" s="23" t="s">
        <v>23</v>
      </c>
      <c r="B268" s="23" t="s">
        <v>257</v>
      </c>
      <c r="C268" s="12" t="s">
        <v>334</v>
      </c>
      <c r="D268" s="49"/>
      <c r="E268" s="33" t="str">
        <f>HYPERLINK("https://www.google.ru/search?q=50251171702172608-0200&amp;newwindow=1&amp;tbm=isch","Еще фото")</f>
        <v>Еще фото</v>
      </c>
      <c r="F268" s="13"/>
      <c r="G268" s="23" t="s">
        <v>271</v>
      </c>
      <c r="H268" s="23" t="s">
        <v>27</v>
      </c>
      <c r="I268" s="23" t="s">
        <v>254</v>
      </c>
      <c r="J268" s="14" t="s">
        <v>28</v>
      </c>
      <c r="K268" s="15" t="s">
        <v>47</v>
      </c>
      <c r="L268" s="52"/>
      <c r="M268" s="14" t="s">
        <v>31</v>
      </c>
      <c r="N268" s="14" t="s">
        <v>197</v>
      </c>
      <c r="O268" s="14"/>
      <c r="P268" s="15" t="s">
        <v>315</v>
      </c>
      <c r="Q268" s="16">
        <v>5990</v>
      </c>
      <c r="R268" s="17">
        <v>46</v>
      </c>
      <c r="S268" s="18">
        <v>3719.7899999999995</v>
      </c>
      <c r="T268" s="19" t="s">
        <v>34</v>
      </c>
      <c r="U268" s="20" t="s">
        <v>179</v>
      </c>
      <c r="V268" s="24" t="s">
        <v>124</v>
      </c>
      <c r="W268" s="21">
        <v>2</v>
      </c>
      <c r="X268" s="22"/>
    </row>
    <row r="269" spans="1:24" s="1" customFormat="1" ht="52.05" customHeight="1" x14ac:dyDescent="0.3">
      <c r="A269" s="11" t="s">
        <v>23</v>
      </c>
      <c r="B269" s="11" t="s">
        <v>251</v>
      </c>
      <c r="C269" s="12" t="s">
        <v>335</v>
      </c>
      <c r="D269" s="53"/>
      <c r="E269" s="33" t="str">
        <f>HYPERLINK("https://www.google.ru/search?q=50351171702158054-90W0&amp;newwindow=1&amp;tbm=isch","Еще фото")</f>
        <v>Еще фото</v>
      </c>
      <c r="F269" s="13"/>
      <c r="G269" s="11" t="s">
        <v>253</v>
      </c>
      <c r="H269" s="11" t="s">
        <v>27</v>
      </c>
      <c r="I269" s="14" t="s">
        <v>254</v>
      </c>
      <c r="J269" s="14" t="s">
        <v>28</v>
      </c>
      <c r="K269" s="15" t="s">
        <v>29</v>
      </c>
      <c r="L269" s="50" t="s">
        <v>336</v>
      </c>
      <c r="M269" s="14" t="s">
        <v>31</v>
      </c>
      <c r="N269" s="14" t="s">
        <v>118</v>
      </c>
      <c r="O269" s="14"/>
      <c r="P269" s="15" t="s">
        <v>337</v>
      </c>
      <c r="Q269" s="16">
        <v>5499</v>
      </c>
      <c r="R269" s="17">
        <v>46</v>
      </c>
      <c r="S269" s="18">
        <v>3414.8789999999999</v>
      </c>
      <c r="T269" s="19" t="s">
        <v>34</v>
      </c>
      <c r="U269" s="20" t="s">
        <v>175</v>
      </c>
      <c r="V269" s="21">
        <v>44</v>
      </c>
      <c r="W269" s="21">
        <v>1</v>
      </c>
      <c r="X269" s="22"/>
    </row>
    <row r="270" spans="1:24" s="1" customFormat="1" ht="61.05" customHeight="1" x14ac:dyDescent="0.3">
      <c r="A270" s="23" t="s">
        <v>23</v>
      </c>
      <c r="B270" s="23" t="s">
        <v>251</v>
      </c>
      <c r="C270" s="12" t="s">
        <v>335</v>
      </c>
      <c r="D270" s="54"/>
      <c r="E270" s="33" t="str">
        <f>HYPERLINK("https://www.google.ru/search?q=50351171702158054-90W0&amp;newwindow=1&amp;tbm=isch","Еще фото")</f>
        <v>Еще фото</v>
      </c>
      <c r="F270" s="13"/>
      <c r="G270" s="23" t="s">
        <v>253</v>
      </c>
      <c r="H270" s="23" t="s">
        <v>27</v>
      </c>
      <c r="I270" s="23" t="s">
        <v>254</v>
      </c>
      <c r="J270" s="14" t="s">
        <v>28</v>
      </c>
      <c r="K270" s="15" t="s">
        <v>29</v>
      </c>
      <c r="L270" s="52"/>
      <c r="M270" s="14" t="s">
        <v>31</v>
      </c>
      <c r="N270" s="14" t="s">
        <v>118</v>
      </c>
      <c r="O270" s="14"/>
      <c r="P270" s="15" t="s">
        <v>337</v>
      </c>
      <c r="Q270" s="16">
        <v>5499</v>
      </c>
      <c r="R270" s="17">
        <v>46</v>
      </c>
      <c r="S270" s="18">
        <v>3414.8789999999999</v>
      </c>
      <c r="T270" s="19" t="s">
        <v>34</v>
      </c>
      <c r="U270" s="20" t="s">
        <v>261</v>
      </c>
      <c r="V270" s="21">
        <v>54</v>
      </c>
      <c r="W270" s="21">
        <v>1</v>
      </c>
      <c r="X270" s="22"/>
    </row>
    <row r="271" spans="1:24" s="1" customFormat="1" ht="52.05" customHeight="1" x14ac:dyDescent="0.3">
      <c r="A271" s="11" t="s">
        <v>23</v>
      </c>
      <c r="B271" s="11" t="s">
        <v>251</v>
      </c>
      <c r="C271" s="12" t="s">
        <v>338</v>
      </c>
      <c r="D271" s="53"/>
      <c r="E271" s="33" t="str">
        <f>HYPERLINK("https://www.google.ru/search?q=50351171702158929-78W0&amp;newwindow=1&amp;tbm=isch","Еще фото")</f>
        <v>Еще фото</v>
      </c>
      <c r="F271" s="13"/>
      <c r="G271" s="11" t="s">
        <v>253</v>
      </c>
      <c r="H271" s="11" t="s">
        <v>27</v>
      </c>
      <c r="I271" s="14" t="s">
        <v>254</v>
      </c>
      <c r="J271" s="14" t="s">
        <v>28</v>
      </c>
      <c r="K271" s="15" t="s">
        <v>29</v>
      </c>
      <c r="L271" s="50" t="s">
        <v>339</v>
      </c>
      <c r="M271" s="14" t="s">
        <v>31</v>
      </c>
      <c r="N271" s="14" t="s">
        <v>223</v>
      </c>
      <c r="O271" s="14"/>
      <c r="P271" s="15" t="s">
        <v>340</v>
      </c>
      <c r="Q271" s="16">
        <v>6499</v>
      </c>
      <c r="R271" s="17">
        <v>46</v>
      </c>
      <c r="S271" s="18">
        <v>4035.8789999999999</v>
      </c>
      <c r="T271" s="19" t="s">
        <v>34</v>
      </c>
      <c r="U271" s="20" t="s">
        <v>175</v>
      </c>
      <c r="V271" s="21">
        <v>44</v>
      </c>
      <c r="W271" s="21">
        <v>1</v>
      </c>
      <c r="X271" s="22"/>
    </row>
    <row r="272" spans="1:24" s="1" customFormat="1" ht="61.05" customHeight="1" x14ac:dyDescent="0.3">
      <c r="A272" s="23" t="s">
        <v>23</v>
      </c>
      <c r="B272" s="23" t="s">
        <v>251</v>
      </c>
      <c r="C272" s="12" t="s">
        <v>338</v>
      </c>
      <c r="D272" s="54"/>
      <c r="E272" s="33" t="str">
        <f>HYPERLINK("https://www.google.ru/search?q=50351171702158929-78W0&amp;newwindow=1&amp;tbm=isch","Еще фото")</f>
        <v>Еще фото</v>
      </c>
      <c r="F272" s="13"/>
      <c r="G272" s="23" t="s">
        <v>253</v>
      </c>
      <c r="H272" s="23" t="s">
        <v>27</v>
      </c>
      <c r="I272" s="23" t="s">
        <v>254</v>
      </c>
      <c r="J272" s="14" t="s">
        <v>28</v>
      </c>
      <c r="K272" s="15" t="s">
        <v>29</v>
      </c>
      <c r="L272" s="52"/>
      <c r="M272" s="14" t="s">
        <v>31</v>
      </c>
      <c r="N272" s="14" t="s">
        <v>223</v>
      </c>
      <c r="O272" s="14"/>
      <c r="P272" s="15" t="s">
        <v>340</v>
      </c>
      <c r="Q272" s="16">
        <v>6499</v>
      </c>
      <c r="R272" s="17">
        <v>46</v>
      </c>
      <c r="S272" s="18">
        <v>4035.8789999999999</v>
      </c>
      <c r="T272" s="19" t="s">
        <v>34</v>
      </c>
      <c r="U272" s="20" t="s">
        <v>177</v>
      </c>
      <c r="V272" s="21">
        <v>46</v>
      </c>
      <c r="W272" s="21">
        <v>2</v>
      </c>
      <c r="X272" s="22"/>
    </row>
    <row r="273" spans="1:24" s="1" customFormat="1" ht="108" customHeight="1" x14ac:dyDescent="0.3">
      <c r="A273" s="11" t="s">
        <v>23</v>
      </c>
      <c r="B273" s="11" t="s">
        <v>251</v>
      </c>
      <c r="C273" s="12" t="s">
        <v>341</v>
      </c>
      <c r="D273" s="27"/>
      <c r="E273" s="33" t="str">
        <f>HYPERLINK("https://www.google.ru/search?q=50351171702158929-82W0&amp;newwindow=1&amp;tbm=isch","Еще фото")</f>
        <v>Еще фото</v>
      </c>
      <c r="F273" s="13"/>
      <c r="G273" s="11" t="s">
        <v>253</v>
      </c>
      <c r="H273" s="11" t="s">
        <v>27</v>
      </c>
      <c r="I273" s="14" t="s">
        <v>254</v>
      </c>
      <c r="J273" s="14" t="s">
        <v>28</v>
      </c>
      <c r="K273" s="15" t="s">
        <v>29</v>
      </c>
      <c r="L273" s="14" t="s">
        <v>339</v>
      </c>
      <c r="M273" s="14" t="s">
        <v>31</v>
      </c>
      <c r="N273" s="14" t="s">
        <v>173</v>
      </c>
      <c r="O273" s="14"/>
      <c r="P273" s="15" t="s">
        <v>340</v>
      </c>
      <c r="Q273" s="16">
        <v>6499</v>
      </c>
      <c r="R273" s="17">
        <v>46</v>
      </c>
      <c r="S273" s="18">
        <v>4035.8789999999999</v>
      </c>
      <c r="T273" s="19" t="s">
        <v>34</v>
      </c>
      <c r="U273" s="20" t="s">
        <v>175</v>
      </c>
      <c r="V273" s="21">
        <v>44</v>
      </c>
      <c r="W273" s="21">
        <v>1</v>
      </c>
      <c r="X273" s="22"/>
    </row>
    <row r="274" spans="1:24" s="1" customFormat="1" ht="108" customHeight="1" x14ac:dyDescent="0.3">
      <c r="A274" s="11" t="s">
        <v>23</v>
      </c>
      <c r="B274" s="11" t="s">
        <v>251</v>
      </c>
      <c r="C274" s="12" t="s">
        <v>342</v>
      </c>
      <c r="D274" s="27"/>
      <c r="E274" s="33" t="str">
        <f>HYPERLINK("https://www.google.ru/search?q=50351171702159019-7807&amp;newwindow=1&amp;tbm=isch","Еще фото")</f>
        <v>Еще фото</v>
      </c>
      <c r="F274" s="13"/>
      <c r="G274" s="11" t="s">
        <v>253</v>
      </c>
      <c r="H274" s="11" t="s">
        <v>27</v>
      </c>
      <c r="I274" s="14" t="s">
        <v>254</v>
      </c>
      <c r="J274" s="14" t="s">
        <v>28</v>
      </c>
      <c r="K274" s="15" t="s">
        <v>29</v>
      </c>
      <c r="L274" s="14" t="s">
        <v>343</v>
      </c>
      <c r="M274" s="14" t="s">
        <v>31</v>
      </c>
      <c r="N274" s="14" t="s">
        <v>223</v>
      </c>
      <c r="O274" s="14"/>
      <c r="P274" s="15" t="s">
        <v>219</v>
      </c>
      <c r="Q274" s="16">
        <v>6499</v>
      </c>
      <c r="R274" s="17">
        <v>46</v>
      </c>
      <c r="S274" s="18">
        <v>4035.8789999999999</v>
      </c>
      <c r="T274" s="19" t="s">
        <v>34</v>
      </c>
      <c r="U274" s="20" t="s">
        <v>177</v>
      </c>
      <c r="V274" s="21">
        <v>46</v>
      </c>
      <c r="W274" s="21">
        <v>1</v>
      </c>
      <c r="X274" s="22"/>
    </row>
    <row r="275" spans="1:24" s="1" customFormat="1" ht="108" customHeight="1" x14ac:dyDescent="0.3">
      <c r="A275" s="11" t="s">
        <v>23</v>
      </c>
      <c r="B275" s="11" t="s">
        <v>251</v>
      </c>
      <c r="C275" s="12" t="s">
        <v>344</v>
      </c>
      <c r="D275" s="27"/>
      <c r="E275" s="33" t="str">
        <f>HYPERLINK("https://www.google.ru/search?q=50351171702159019-9104&amp;newwindow=1&amp;tbm=isch","Еще фото")</f>
        <v>Еще фото</v>
      </c>
      <c r="F275" s="13"/>
      <c r="G275" s="11" t="s">
        <v>253</v>
      </c>
      <c r="H275" s="11" t="s">
        <v>27</v>
      </c>
      <c r="I275" s="14" t="s">
        <v>254</v>
      </c>
      <c r="J275" s="14" t="s">
        <v>28</v>
      </c>
      <c r="K275" s="15" t="s">
        <v>29</v>
      </c>
      <c r="L275" s="14" t="s">
        <v>343</v>
      </c>
      <c r="M275" s="14" t="s">
        <v>31</v>
      </c>
      <c r="N275" s="14" t="s">
        <v>118</v>
      </c>
      <c r="O275" s="14"/>
      <c r="P275" s="15" t="s">
        <v>219</v>
      </c>
      <c r="Q275" s="16">
        <v>6499</v>
      </c>
      <c r="R275" s="17">
        <v>46</v>
      </c>
      <c r="S275" s="18">
        <v>4035.8789999999999</v>
      </c>
      <c r="T275" s="19" t="s">
        <v>34</v>
      </c>
      <c r="U275" s="20" t="s">
        <v>177</v>
      </c>
      <c r="V275" s="21">
        <v>46</v>
      </c>
      <c r="W275" s="21">
        <v>1</v>
      </c>
      <c r="X275" s="22"/>
    </row>
    <row r="276" spans="1:24" s="1" customFormat="1" ht="26" customHeight="1" x14ac:dyDescent="0.3">
      <c r="A276" s="11" t="s">
        <v>23</v>
      </c>
      <c r="B276" s="11" t="s">
        <v>345</v>
      </c>
      <c r="C276" s="12" t="s">
        <v>346</v>
      </c>
      <c r="D276" s="47"/>
      <c r="E276" s="33" t="str">
        <f>HYPERLINK("https://www.google.ru/search?q=50351131212170987-0210&amp;newwindow=1&amp;tbm=isch","Еще фото")</f>
        <v>Еще фото</v>
      </c>
      <c r="F276" s="13"/>
      <c r="G276" s="11" t="s">
        <v>347</v>
      </c>
      <c r="H276" s="11" t="s">
        <v>27</v>
      </c>
      <c r="I276" s="14" t="s">
        <v>348</v>
      </c>
      <c r="J276" s="14" t="s">
        <v>28</v>
      </c>
      <c r="K276" s="15" t="s">
        <v>29</v>
      </c>
      <c r="L276" s="50" t="s">
        <v>349</v>
      </c>
      <c r="M276" s="14" t="s">
        <v>31</v>
      </c>
      <c r="N276" s="14" t="s">
        <v>197</v>
      </c>
      <c r="O276" s="14"/>
      <c r="P276" s="15" t="s">
        <v>219</v>
      </c>
      <c r="Q276" s="16">
        <v>6990</v>
      </c>
      <c r="R276" s="17">
        <v>72.56</v>
      </c>
      <c r="S276" s="18">
        <v>2205.4354999999996</v>
      </c>
      <c r="T276" s="19" t="s">
        <v>34</v>
      </c>
      <c r="U276" s="20" t="s">
        <v>175</v>
      </c>
      <c r="V276" s="21">
        <v>44</v>
      </c>
      <c r="W276" s="21">
        <v>1</v>
      </c>
      <c r="X276" s="22"/>
    </row>
    <row r="277" spans="1:24" s="1" customFormat="1" ht="26" customHeight="1" x14ac:dyDescent="0.3">
      <c r="A277" s="23" t="s">
        <v>23</v>
      </c>
      <c r="B277" s="23" t="s">
        <v>345</v>
      </c>
      <c r="C277" s="12" t="s">
        <v>346</v>
      </c>
      <c r="D277" s="48"/>
      <c r="E277" s="33" t="str">
        <f>HYPERLINK("https://www.google.ru/search?q=50351131212170987-0210&amp;newwindow=1&amp;tbm=isch","Еще фото")</f>
        <v>Еще фото</v>
      </c>
      <c r="F277" s="13"/>
      <c r="G277" s="23" t="s">
        <v>347</v>
      </c>
      <c r="H277" s="23" t="s">
        <v>27</v>
      </c>
      <c r="I277" s="23" t="s">
        <v>348</v>
      </c>
      <c r="J277" s="14" t="s">
        <v>28</v>
      </c>
      <c r="K277" s="15" t="s">
        <v>29</v>
      </c>
      <c r="L277" s="51"/>
      <c r="M277" s="14" t="s">
        <v>31</v>
      </c>
      <c r="N277" s="14" t="s">
        <v>197</v>
      </c>
      <c r="O277" s="14"/>
      <c r="P277" s="15" t="s">
        <v>219</v>
      </c>
      <c r="Q277" s="16">
        <v>6990</v>
      </c>
      <c r="R277" s="17">
        <v>72.56</v>
      </c>
      <c r="S277" s="18">
        <v>2205.4354999999996</v>
      </c>
      <c r="T277" s="19" t="s">
        <v>34</v>
      </c>
      <c r="U277" s="20" t="s">
        <v>177</v>
      </c>
      <c r="V277" s="21">
        <v>46</v>
      </c>
      <c r="W277" s="21">
        <v>3</v>
      </c>
      <c r="X277" s="22"/>
    </row>
    <row r="278" spans="1:24" s="1" customFormat="1" ht="26" customHeight="1" x14ac:dyDescent="0.3">
      <c r="A278" s="23" t="s">
        <v>23</v>
      </c>
      <c r="B278" s="23" t="s">
        <v>345</v>
      </c>
      <c r="C278" s="12" t="s">
        <v>346</v>
      </c>
      <c r="D278" s="48"/>
      <c r="E278" s="33" t="str">
        <f>HYPERLINK("https://www.google.ru/search?q=50351131212170987-0210&amp;newwindow=1&amp;tbm=isch","Еще фото")</f>
        <v>Еще фото</v>
      </c>
      <c r="F278" s="13"/>
      <c r="G278" s="23" t="s">
        <v>347</v>
      </c>
      <c r="H278" s="23" t="s">
        <v>27</v>
      </c>
      <c r="I278" s="23" t="s">
        <v>348</v>
      </c>
      <c r="J278" s="14" t="s">
        <v>28</v>
      </c>
      <c r="K278" s="15" t="s">
        <v>29</v>
      </c>
      <c r="L278" s="51"/>
      <c r="M278" s="14" t="s">
        <v>31</v>
      </c>
      <c r="N278" s="14" t="s">
        <v>197</v>
      </c>
      <c r="O278" s="14"/>
      <c r="P278" s="15" t="s">
        <v>219</v>
      </c>
      <c r="Q278" s="16">
        <v>6990</v>
      </c>
      <c r="R278" s="17">
        <v>72.56</v>
      </c>
      <c r="S278" s="18">
        <v>2205.4354999999996</v>
      </c>
      <c r="T278" s="19" t="s">
        <v>34</v>
      </c>
      <c r="U278" s="20" t="s">
        <v>179</v>
      </c>
      <c r="V278" s="21">
        <v>48</v>
      </c>
      <c r="W278" s="21">
        <v>5</v>
      </c>
      <c r="X278" s="22"/>
    </row>
    <row r="279" spans="1:24" s="1" customFormat="1" ht="26" customHeight="1" x14ac:dyDescent="0.3">
      <c r="A279" s="23" t="s">
        <v>23</v>
      </c>
      <c r="B279" s="23" t="s">
        <v>345</v>
      </c>
      <c r="C279" s="12" t="s">
        <v>346</v>
      </c>
      <c r="D279" s="49"/>
      <c r="E279" s="33" t="str">
        <f>HYPERLINK("https://www.google.ru/search?q=50351131212170987-0210&amp;newwindow=1&amp;tbm=isch","Еще фото")</f>
        <v>Еще фото</v>
      </c>
      <c r="F279" s="13"/>
      <c r="G279" s="23" t="s">
        <v>347</v>
      </c>
      <c r="H279" s="23" t="s">
        <v>27</v>
      </c>
      <c r="I279" s="23" t="s">
        <v>348</v>
      </c>
      <c r="J279" s="14" t="s">
        <v>28</v>
      </c>
      <c r="K279" s="15" t="s">
        <v>29</v>
      </c>
      <c r="L279" s="52"/>
      <c r="M279" s="14" t="s">
        <v>31</v>
      </c>
      <c r="N279" s="14" t="s">
        <v>197</v>
      </c>
      <c r="O279" s="14"/>
      <c r="P279" s="15" t="s">
        <v>219</v>
      </c>
      <c r="Q279" s="16">
        <v>6990</v>
      </c>
      <c r="R279" s="17">
        <v>72.56</v>
      </c>
      <c r="S279" s="18">
        <v>2205.4354999999996</v>
      </c>
      <c r="T279" s="19" t="s">
        <v>34</v>
      </c>
      <c r="U279" s="20" t="s">
        <v>180</v>
      </c>
      <c r="V279" s="21">
        <v>50</v>
      </c>
      <c r="W279" s="21">
        <v>3</v>
      </c>
      <c r="X279" s="22"/>
    </row>
    <row r="280" spans="1:24" s="1" customFormat="1" ht="26" customHeight="1" x14ac:dyDescent="0.3">
      <c r="A280" s="11" t="s">
        <v>23</v>
      </c>
      <c r="B280" s="11" t="s">
        <v>350</v>
      </c>
      <c r="C280" s="12" t="s">
        <v>351</v>
      </c>
      <c r="D280" s="47"/>
      <c r="E280" s="33" t="str">
        <f>HYPERLINK("https://www.google.ru/search?q=10211121302160861-81W1&amp;newwindow=1&amp;tbm=isch","Еще фото")</f>
        <v>Еще фото</v>
      </c>
      <c r="F280" s="13"/>
      <c r="G280" s="11" t="s">
        <v>352</v>
      </c>
      <c r="H280" s="11" t="s">
        <v>27</v>
      </c>
      <c r="I280" s="14" t="s">
        <v>348</v>
      </c>
      <c r="J280" s="14" t="s">
        <v>28</v>
      </c>
      <c r="K280" s="15" t="s">
        <v>47</v>
      </c>
      <c r="L280" s="50" t="s">
        <v>353</v>
      </c>
      <c r="M280" s="14" t="s">
        <v>31</v>
      </c>
      <c r="N280" s="14" t="s">
        <v>173</v>
      </c>
      <c r="O280" s="14"/>
      <c r="P280" s="15" t="s">
        <v>354</v>
      </c>
      <c r="Q280" s="16">
        <v>4490</v>
      </c>
      <c r="R280" s="17">
        <v>67.31</v>
      </c>
      <c r="S280" s="18">
        <v>1687.9354999999998</v>
      </c>
      <c r="T280" s="19" t="s">
        <v>51</v>
      </c>
      <c r="U280" s="20" t="s">
        <v>54</v>
      </c>
      <c r="V280" s="21">
        <v>48</v>
      </c>
      <c r="W280" s="21">
        <v>3</v>
      </c>
      <c r="X280" s="22"/>
    </row>
    <row r="281" spans="1:24" s="1" customFormat="1" ht="26" customHeight="1" x14ac:dyDescent="0.3">
      <c r="A281" s="23" t="s">
        <v>23</v>
      </c>
      <c r="B281" s="23" t="s">
        <v>350</v>
      </c>
      <c r="C281" s="12" t="s">
        <v>351</v>
      </c>
      <c r="D281" s="48"/>
      <c r="E281" s="33" t="str">
        <f>HYPERLINK("https://www.google.ru/search?q=10211121302160861-81W1&amp;newwindow=1&amp;tbm=isch","Еще фото")</f>
        <v>Еще фото</v>
      </c>
      <c r="F281" s="13"/>
      <c r="G281" s="23" t="s">
        <v>352</v>
      </c>
      <c r="H281" s="23" t="s">
        <v>27</v>
      </c>
      <c r="I281" s="23" t="s">
        <v>348</v>
      </c>
      <c r="J281" s="14" t="s">
        <v>28</v>
      </c>
      <c r="K281" s="15" t="s">
        <v>47</v>
      </c>
      <c r="L281" s="51"/>
      <c r="M281" s="14" t="s">
        <v>31</v>
      </c>
      <c r="N281" s="14" t="s">
        <v>173</v>
      </c>
      <c r="O281" s="14"/>
      <c r="P281" s="15" t="s">
        <v>354</v>
      </c>
      <c r="Q281" s="16">
        <v>4490</v>
      </c>
      <c r="R281" s="17">
        <v>67.31</v>
      </c>
      <c r="S281" s="18">
        <v>1687.9354999999998</v>
      </c>
      <c r="T281" s="19" t="s">
        <v>51</v>
      </c>
      <c r="U281" s="20" t="s">
        <v>58</v>
      </c>
      <c r="V281" s="21">
        <v>50</v>
      </c>
      <c r="W281" s="21">
        <v>2</v>
      </c>
      <c r="X281" s="22"/>
    </row>
    <row r="282" spans="1:24" s="1" customFormat="1" ht="26" customHeight="1" x14ac:dyDescent="0.3">
      <c r="A282" s="23" t="s">
        <v>23</v>
      </c>
      <c r="B282" s="23" t="s">
        <v>350</v>
      </c>
      <c r="C282" s="12" t="s">
        <v>351</v>
      </c>
      <c r="D282" s="48"/>
      <c r="E282" s="33" t="str">
        <f>HYPERLINK("https://www.google.ru/search?q=10211121302160861-81W1&amp;newwindow=1&amp;tbm=isch","Еще фото")</f>
        <v>Еще фото</v>
      </c>
      <c r="F282" s="13"/>
      <c r="G282" s="23" t="s">
        <v>352</v>
      </c>
      <c r="H282" s="23" t="s">
        <v>27</v>
      </c>
      <c r="I282" s="23" t="s">
        <v>348</v>
      </c>
      <c r="J282" s="14" t="s">
        <v>28</v>
      </c>
      <c r="K282" s="15" t="s">
        <v>47</v>
      </c>
      <c r="L282" s="51"/>
      <c r="M282" s="14" t="s">
        <v>31</v>
      </c>
      <c r="N282" s="14" t="s">
        <v>173</v>
      </c>
      <c r="O282" s="14"/>
      <c r="P282" s="15" t="s">
        <v>354</v>
      </c>
      <c r="Q282" s="16">
        <v>4490</v>
      </c>
      <c r="R282" s="17">
        <v>67.31</v>
      </c>
      <c r="S282" s="18">
        <v>1687.9354999999998</v>
      </c>
      <c r="T282" s="19" t="s">
        <v>51</v>
      </c>
      <c r="U282" s="20" t="s">
        <v>59</v>
      </c>
      <c r="V282" s="21">
        <v>52</v>
      </c>
      <c r="W282" s="21">
        <v>2</v>
      </c>
      <c r="X282" s="22"/>
    </row>
    <row r="283" spans="1:24" s="1" customFormat="1" ht="26" customHeight="1" x14ac:dyDescent="0.3">
      <c r="A283" s="23" t="s">
        <v>23</v>
      </c>
      <c r="B283" s="23" t="s">
        <v>350</v>
      </c>
      <c r="C283" s="12" t="s">
        <v>351</v>
      </c>
      <c r="D283" s="49"/>
      <c r="E283" s="33" t="str">
        <f>HYPERLINK("https://www.google.ru/search?q=10211121302160861-81W1&amp;newwindow=1&amp;tbm=isch","Еще фото")</f>
        <v>Еще фото</v>
      </c>
      <c r="F283" s="13"/>
      <c r="G283" s="23" t="s">
        <v>352</v>
      </c>
      <c r="H283" s="23" t="s">
        <v>27</v>
      </c>
      <c r="I283" s="23" t="s">
        <v>348</v>
      </c>
      <c r="J283" s="14" t="s">
        <v>28</v>
      </c>
      <c r="K283" s="15" t="s">
        <v>47</v>
      </c>
      <c r="L283" s="52"/>
      <c r="M283" s="14" t="s">
        <v>31</v>
      </c>
      <c r="N283" s="14" t="s">
        <v>173</v>
      </c>
      <c r="O283" s="14"/>
      <c r="P283" s="15" t="s">
        <v>354</v>
      </c>
      <c r="Q283" s="16">
        <v>4490</v>
      </c>
      <c r="R283" s="17">
        <v>67.31</v>
      </c>
      <c r="S283" s="18">
        <v>1687.9354999999998</v>
      </c>
      <c r="T283" s="19" t="s">
        <v>51</v>
      </c>
      <c r="U283" s="20" t="s">
        <v>355</v>
      </c>
      <c r="V283" s="21">
        <v>54</v>
      </c>
      <c r="W283" s="21">
        <v>1</v>
      </c>
      <c r="X283" s="22"/>
    </row>
    <row r="284" spans="1:24" s="1" customFormat="1" ht="52.05" customHeight="1" x14ac:dyDescent="0.3">
      <c r="A284" s="11" t="s">
        <v>23</v>
      </c>
      <c r="B284" s="11" t="s">
        <v>356</v>
      </c>
      <c r="C284" s="12" t="s">
        <v>357</v>
      </c>
      <c r="D284" s="53"/>
      <c r="E284" s="33" t="str">
        <f>HYPERLINK("https://www.google.ru/search?q=60261121322126286-9999&amp;newwindow=1&amp;tbm=isch","Еще фото")</f>
        <v>Еще фото</v>
      </c>
      <c r="F284" s="13"/>
      <c r="G284" s="11" t="s">
        <v>358</v>
      </c>
      <c r="H284" s="11" t="s">
        <v>27</v>
      </c>
      <c r="I284" s="14" t="s">
        <v>348</v>
      </c>
      <c r="J284" s="14" t="s">
        <v>28</v>
      </c>
      <c r="K284" s="15" t="s">
        <v>47</v>
      </c>
      <c r="L284" s="50" t="s">
        <v>359</v>
      </c>
      <c r="M284" s="14" t="s">
        <v>31</v>
      </c>
      <c r="N284" s="14" t="s">
        <v>71</v>
      </c>
      <c r="O284" s="14"/>
      <c r="P284" s="15" t="s">
        <v>360</v>
      </c>
      <c r="Q284" s="16">
        <v>8990</v>
      </c>
      <c r="R284" s="17">
        <v>64.87</v>
      </c>
      <c r="S284" s="18">
        <v>3631.4354999999996</v>
      </c>
      <c r="T284" s="19" t="s">
        <v>51</v>
      </c>
      <c r="U284" s="20" t="s">
        <v>214</v>
      </c>
      <c r="V284" s="21">
        <v>44</v>
      </c>
      <c r="W284" s="21">
        <v>1</v>
      </c>
      <c r="X284" s="22"/>
    </row>
    <row r="285" spans="1:24" s="1" customFormat="1" ht="61.05" customHeight="1" x14ac:dyDescent="0.3">
      <c r="A285" s="23" t="s">
        <v>23</v>
      </c>
      <c r="B285" s="23" t="s">
        <v>356</v>
      </c>
      <c r="C285" s="12" t="s">
        <v>357</v>
      </c>
      <c r="D285" s="54"/>
      <c r="E285" s="33" t="str">
        <f>HYPERLINK("https://www.google.ru/search?q=60261121322126286-9999&amp;newwindow=1&amp;tbm=isch","Еще фото")</f>
        <v>Еще фото</v>
      </c>
      <c r="F285" s="13"/>
      <c r="G285" s="23" t="s">
        <v>358</v>
      </c>
      <c r="H285" s="23" t="s">
        <v>27</v>
      </c>
      <c r="I285" s="23" t="s">
        <v>348</v>
      </c>
      <c r="J285" s="14" t="s">
        <v>28</v>
      </c>
      <c r="K285" s="15" t="s">
        <v>47</v>
      </c>
      <c r="L285" s="52"/>
      <c r="M285" s="14" t="s">
        <v>31</v>
      </c>
      <c r="N285" s="14" t="s">
        <v>71</v>
      </c>
      <c r="O285" s="14"/>
      <c r="P285" s="15" t="s">
        <v>360</v>
      </c>
      <c r="Q285" s="16">
        <v>8990</v>
      </c>
      <c r="R285" s="17">
        <v>64.87</v>
      </c>
      <c r="S285" s="18">
        <v>3631.4354999999996</v>
      </c>
      <c r="T285" s="19" t="s">
        <v>51</v>
      </c>
      <c r="U285" s="20" t="s">
        <v>58</v>
      </c>
      <c r="V285" s="21">
        <v>50</v>
      </c>
      <c r="W285" s="21">
        <v>1</v>
      </c>
      <c r="X285" s="22"/>
    </row>
    <row r="286" spans="1:24" s="1" customFormat="1" ht="108" customHeight="1" x14ac:dyDescent="0.3">
      <c r="A286" s="11" t="s">
        <v>23</v>
      </c>
      <c r="B286" s="11" t="s">
        <v>361</v>
      </c>
      <c r="C286" s="12" t="s">
        <v>362</v>
      </c>
      <c r="D286" s="27"/>
      <c r="E286" s="33" t="str">
        <f>HYPERLINK("https://www.google.ru/search?q=50251121302144078-84D1&amp;newwindow=1&amp;tbm=isch","Еще фото")</f>
        <v>Еще фото</v>
      </c>
      <c r="F286" s="13"/>
      <c r="G286" s="11" t="s">
        <v>363</v>
      </c>
      <c r="H286" s="11" t="s">
        <v>27</v>
      </c>
      <c r="I286" s="14" t="s">
        <v>348</v>
      </c>
      <c r="J286" s="14" t="s">
        <v>28</v>
      </c>
      <c r="K286" s="15" t="s">
        <v>47</v>
      </c>
      <c r="L286" s="14" t="s">
        <v>364</v>
      </c>
      <c r="M286" s="14" t="s">
        <v>31</v>
      </c>
      <c r="N286" s="14" t="s">
        <v>365</v>
      </c>
      <c r="O286" s="14"/>
      <c r="P286" s="15" t="s">
        <v>219</v>
      </c>
      <c r="Q286" s="16">
        <v>2190</v>
      </c>
      <c r="R286" s="17">
        <v>49</v>
      </c>
      <c r="S286" s="18">
        <v>1284.4349999999999</v>
      </c>
      <c r="T286" s="19" t="s">
        <v>34</v>
      </c>
      <c r="U286" s="20" t="s">
        <v>175</v>
      </c>
      <c r="V286" s="24" t="s">
        <v>176</v>
      </c>
      <c r="W286" s="21">
        <v>2</v>
      </c>
      <c r="X286" s="22"/>
    </row>
    <row r="287" spans="1:24" s="1" customFormat="1" ht="108" customHeight="1" x14ac:dyDescent="0.3">
      <c r="A287" s="11" t="s">
        <v>23</v>
      </c>
      <c r="B287" s="11" t="s">
        <v>350</v>
      </c>
      <c r="C287" s="12" t="s">
        <v>366</v>
      </c>
      <c r="D287" s="27"/>
      <c r="E287" s="33" t="str">
        <f>HYPERLINK("https://www.google.ru/search?q=10211121302160861-9400&amp;newwindow=1&amp;tbm=isch","Еще фото")</f>
        <v>Еще фото</v>
      </c>
      <c r="F287" s="13"/>
      <c r="G287" s="11" t="s">
        <v>352</v>
      </c>
      <c r="H287" s="11" t="s">
        <v>27</v>
      </c>
      <c r="I287" s="14" t="s">
        <v>348</v>
      </c>
      <c r="J287" s="14" t="s">
        <v>28</v>
      </c>
      <c r="K287" s="15" t="s">
        <v>47</v>
      </c>
      <c r="L287" s="14" t="s">
        <v>353</v>
      </c>
      <c r="M287" s="14" t="s">
        <v>31</v>
      </c>
      <c r="N287" s="14" t="s">
        <v>118</v>
      </c>
      <c r="O287" s="14"/>
      <c r="P287" s="15" t="s">
        <v>367</v>
      </c>
      <c r="Q287" s="16">
        <v>4490</v>
      </c>
      <c r="R287" s="17">
        <v>46</v>
      </c>
      <c r="S287" s="18">
        <v>2788.2899999999995</v>
      </c>
      <c r="T287" s="19" t="s">
        <v>51</v>
      </c>
      <c r="U287" s="20" t="s">
        <v>52</v>
      </c>
      <c r="V287" s="21">
        <v>42</v>
      </c>
      <c r="W287" s="21">
        <v>1</v>
      </c>
      <c r="X287" s="22"/>
    </row>
    <row r="288" spans="1:24" s="1" customFormat="1" ht="108" customHeight="1" x14ac:dyDescent="0.3">
      <c r="A288" s="11" t="s">
        <v>23</v>
      </c>
      <c r="B288" s="11" t="s">
        <v>361</v>
      </c>
      <c r="C288" s="12" t="s">
        <v>368</v>
      </c>
      <c r="D288" s="27"/>
      <c r="E288" s="33" t="str">
        <f>HYPERLINK("https://www.google.ru/search?q=50351121302167473-0210&amp;newwindow=1&amp;tbm=isch","Еще фото")</f>
        <v>Еще фото</v>
      </c>
      <c r="F288" s="13"/>
      <c r="G288" s="11" t="s">
        <v>363</v>
      </c>
      <c r="H288" s="11" t="s">
        <v>27</v>
      </c>
      <c r="I288" s="14" t="s">
        <v>348</v>
      </c>
      <c r="J288" s="14" t="s">
        <v>28</v>
      </c>
      <c r="K288" s="15" t="s">
        <v>29</v>
      </c>
      <c r="L288" s="14" t="s">
        <v>369</v>
      </c>
      <c r="M288" s="14" t="s">
        <v>31</v>
      </c>
      <c r="N288" s="14" t="s">
        <v>197</v>
      </c>
      <c r="O288" s="14"/>
      <c r="P288" s="15" t="s">
        <v>219</v>
      </c>
      <c r="Q288" s="16">
        <v>3490</v>
      </c>
      <c r="R288" s="17">
        <v>46</v>
      </c>
      <c r="S288" s="18">
        <v>2167.2899999999995</v>
      </c>
      <c r="T288" s="19" t="s">
        <v>34</v>
      </c>
      <c r="U288" s="20" t="s">
        <v>175</v>
      </c>
      <c r="V288" s="21">
        <v>44</v>
      </c>
      <c r="W288" s="21">
        <v>1</v>
      </c>
      <c r="X288" s="22"/>
    </row>
    <row r="289" spans="1:24" s="1" customFormat="1" ht="108" customHeight="1" x14ac:dyDescent="0.3">
      <c r="A289" s="11" t="s">
        <v>23</v>
      </c>
      <c r="B289" s="11" t="s">
        <v>370</v>
      </c>
      <c r="C289" s="12" t="s">
        <v>371</v>
      </c>
      <c r="D289" s="27"/>
      <c r="E289" s="33" t="str">
        <f>HYPERLINK("https://www.google.ru/search?q=10311261852142321-55Z4&amp;newwindow=1&amp;tbm=isch","Еще фото")</f>
        <v>Еще фото</v>
      </c>
      <c r="F289" s="13"/>
      <c r="G289" s="11" t="s">
        <v>372</v>
      </c>
      <c r="H289" s="11" t="s">
        <v>27</v>
      </c>
      <c r="I289" s="14" t="s">
        <v>373</v>
      </c>
      <c r="J289" s="14" t="s">
        <v>28</v>
      </c>
      <c r="K289" s="15" t="s">
        <v>29</v>
      </c>
      <c r="L289" s="14" t="s">
        <v>374</v>
      </c>
      <c r="M289" s="14" t="s">
        <v>31</v>
      </c>
      <c r="N289" s="14" t="s">
        <v>32</v>
      </c>
      <c r="O289" s="14"/>
      <c r="P289" s="15" t="s">
        <v>375</v>
      </c>
      <c r="Q289" s="16">
        <v>5699</v>
      </c>
      <c r="R289" s="17">
        <v>46</v>
      </c>
      <c r="S289" s="18">
        <v>3539.0789999999997</v>
      </c>
      <c r="T289" s="19" t="s">
        <v>34</v>
      </c>
      <c r="U289" s="20" t="s">
        <v>376</v>
      </c>
      <c r="V289" s="21">
        <v>44</v>
      </c>
      <c r="W289" s="21">
        <v>1</v>
      </c>
      <c r="X289" s="22"/>
    </row>
    <row r="290" spans="1:24" s="1" customFormat="1" ht="108" customHeight="1" x14ac:dyDescent="0.3">
      <c r="A290" s="11" t="s">
        <v>23</v>
      </c>
      <c r="B290" s="11" t="s">
        <v>377</v>
      </c>
      <c r="C290" s="12" t="s">
        <v>378</v>
      </c>
      <c r="D290" s="27"/>
      <c r="E290" s="33" t="str">
        <f>HYPERLINK("https://www.google.ru/search?q=50351261862168204-53Z4&amp;newwindow=1&amp;tbm=isch","Еще фото")</f>
        <v>Еще фото</v>
      </c>
      <c r="F290" s="13"/>
      <c r="G290" s="11" t="s">
        <v>373</v>
      </c>
      <c r="H290" s="11" t="s">
        <v>27</v>
      </c>
      <c r="I290" s="14" t="s">
        <v>373</v>
      </c>
      <c r="J290" s="14" t="s">
        <v>28</v>
      </c>
      <c r="K290" s="15" t="s">
        <v>29</v>
      </c>
      <c r="L290" s="14" t="s">
        <v>379</v>
      </c>
      <c r="M290" s="14" t="s">
        <v>31</v>
      </c>
      <c r="N290" s="14" t="s">
        <v>32</v>
      </c>
      <c r="O290" s="14"/>
      <c r="P290" s="15" t="s">
        <v>85</v>
      </c>
      <c r="Q290" s="16">
        <v>5490</v>
      </c>
      <c r="R290" s="17">
        <v>46</v>
      </c>
      <c r="S290" s="18">
        <v>3409.2899999999995</v>
      </c>
      <c r="T290" s="19" t="s">
        <v>34</v>
      </c>
      <c r="U290" s="20" t="s">
        <v>376</v>
      </c>
      <c r="V290" s="21">
        <v>44</v>
      </c>
      <c r="W290" s="21">
        <v>1</v>
      </c>
      <c r="X290" s="22"/>
    </row>
    <row r="291" spans="1:24" s="1" customFormat="1" ht="52.05" customHeight="1" x14ac:dyDescent="0.3">
      <c r="A291" s="11" t="s">
        <v>23</v>
      </c>
      <c r="B291" s="11" t="s">
        <v>377</v>
      </c>
      <c r="C291" s="12" t="s">
        <v>380</v>
      </c>
      <c r="D291" s="53"/>
      <c r="E291" s="33" t="str">
        <f>HYPERLINK("https://www.google.ru/search?q=50351261862168204-56Z6&amp;newwindow=1&amp;tbm=isch","Еще фото")</f>
        <v>Еще фото</v>
      </c>
      <c r="F291" s="13"/>
      <c r="G291" s="11" t="s">
        <v>373</v>
      </c>
      <c r="H291" s="11" t="s">
        <v>27</v>
      </c>
      <c r="I291" s="14" t="s">
        <v>373</v>
      </c>
      <c r="J291" s="14" t="s">
        <v>28</v>
      </c>
      <c r="K291" s="15" t="s">
        <v>29</v>
      </c>
      <c r="L291" s="50" t="s">
        <v>379</v>
      </c>
      <c r="M291" s="14" t="s">
        <v>31</v>
      </c>
      <c r="N291" s="14" t="s">
        <v>32</v>
      </c>
      <c r="O291" s="14"/>
      <c r="P291" s="15" t="s">
        <v>85</v>
      </c>
      <c r="Q291" s="16">
        <v>5490</v>
      </c>
      <c r="R291" s="17">
        <v>46</v>
      </c>
      <c r="S291" s="18">
        <v>3409.2899999999995</v>
      </c>
      <c r="T291" s="19" t="s">
        <v>34</v>
      </c>
      <c r="U291" s="20" t="s">
        <v>381</v>
      </c>
      <c r="V291" s="21">
        <v>46</v>
      </c>
      <c r="W291" s="21">
        <v>1</v>
      </c>
      <c r="X291" s="22"/>
    </row>
    <row r="292" spans="1:24" s="1" customFormat="1" ht="61.05" customHeight="1" x14ac:dyDescent="0.3">
      <c r="A292" s="23" t="s">
        <v>23</v>
      </c>
      <c r="B292" s="23" t="s">
        <v>377</v>
      </c>
      <c r="C292" s="12" t="s">
        <v>380</v>
      </c>
      <c r="D292" s="54"/>
      <c r="E292" s="33" t="str">
        <f>HYPERLINK("https://www.google.ru/search?q=50351261862168204-56Z6&amp;newwindow=1&amp;tbm=isch","Еще фото")</f>
        <v>Еще фото</v>
      </c>
      <c r="F292" s="13"/>
      <c r="G292" s="23" t="s">
        <v>373</v>
      </c>
      <c r="H292" s="23" t="s">
        <v>27</v>
      </c>
      <c r="I292" s="23" t="s">
        <v>373</v>
      </c>
      <c r="J292" s="14" t="s">
        <v>28</v>
      </c>
      <c r="K292" s="15" t="s">
        <v>29</v>
      </c>
      <c r="L292" s="52"/>
      <c r="M292" s="14" t="s">
        <v>31</v>
      </c>
      <c r="N292" s="14" t="s">
        <v>32</v>
      </c>
      <c r="O292" s="14"/>
      <c r="P292" s="15" t="s">
        <v>85</v>
      </c>
      <c r="Q292" s="16">
        <v>5490</v>
      </c>
      <c r="R292" s="17">
        <v>46</v>
      </c>
      <c r="S292" s="18">
        <v>3409.2899999999995</v>
      </c>
      <c r="T292" s="19" t="s">
        <v>34</v>
      </c>
      <c r="U292" s="20" t="s">
        <v>382</v>
      </c>
      <c r="V292" s="24" t="s">
        <v>38</v>
      </c>
      <c r="W292" s="21">
        <v>1</v>
      </c>
      <c r="X292" s="22"/>
    </row>
    <row r="293" spans="1:24" s="1" customFormat="1" ht="108" customHeight="1" x14ac:dyDescent="0.3">
      <c r="A293" s="11" t="s">
        <v>23</v>
      </c>
      <c r="B293" s="11" t="s">
        <v>383</v>
      </c>
      <c r="C293" s="12" t="s">
        <v>384</v>
      </c>
      <c r="D293" s="27"/>
      <c r="E293" s="33" t="str">
        <f>HYPERLINK("https://www.google.ru/search?q=10211202002160903-5959&amp;newwindow=1&amp;tbm=isch","Еще фото")</f>
        <v>Еще фото</v>
      </c>
      <c r="F293" s="13"/>
      <c r="G293" s="11" t="s">
        <v>385</v>
      </c>
      <c r="H293" s="11" t="s">
        <v>27</v>
      </c>
      <c r="I293" s="14" t="s">
        <v>386</v>
      </c>
      <c r="J293" s="14" t="s">
        <v>28</v>
      </c>
      <c r="K293" s="15" t="s">
        <v>47</v>
      </c>
      <c r="L293" s="14" t="s">
        <v>387</v>
      </c>
      <c r="M293" s="14" t="s">
        <v>31</v>
      </c>
      <c r="N293" s="14" t="s">
        <v>32</v>
      </c>
      <c r="O293" s="14"/>
      <c r="P293" s="15" t="s">
        <v>388</v>
      </c>
      <c r="Q293" s="16">
        <v>9990</v>
      </c>
      <c r="R293" s="17">
        <v>71.290000000000006</v>
      </c>
      <c r="S293" s="18">
        <v>3297.9354999999996</v>
      </c>
      <c r="T293" s="19" t="s">
        <v>51</v>
      </c>
      <c r="U293" s="20" t="s">
        <v>58</v>
      </c>
      <c r="V293" s="21">
        <v>50</v>
      </c>
      <c r="W293" s="21">
        <v>3</v>
      </c>
      <c r="X293" s="22"/>
    </row>
    <row r="294" spans="1:24" s="1" customFormat="1" ht="35" customHeight="1" x14ac:dyDescent="0.3">
      <c r="A294" s="11" t="s">
        <v>23</v>
      </c>
      <c r="B294" s="11" t="s">
        <v>389</v>
      </c>
      <c r="C294" s="12" t="s">
        <v>390</v>
      </c>
      <c r="D294" s="47"/>
      <c r="E294" s="33" t="str">
        <f>HYPERLINK("https://www.google.ru/search?q=10211191902162084-5959&amp;newwindow=1&amp;tbm=isch","Еще фото")</f>
        <v>Еще фото</v>
      </c>
      <c r="F294" s="13"/>
      <c r="G294" s="11" t="s">
        <v>391</v>
      </c>
      <c r="H294" s="11" t="s">
        <v>27</v>
      </c>
      <c r="I294" s="14" t="s">
        <v>386</v>
      </c>
      <c r="J294" s="14" t="s">
        <v>28</v>
      </c>
      <c r="K294" s="15" t="s">
        <v>47</v>
      </c>
      <c r="L294" s="50" t="s">
        <v>392</v>
      </c>
      <c r="M294" s="14" t="s">
        <v>31</v>
      </c>
      <c r="N294" s="14" t="s">
        <v>32</v>
      </c>
      <c r="O294" s="14"/>
      <c r="P294" s="15" t="s">
        <v>393</v>
      </c>
      <c r="Q294" s="16">
        <v>6490</v>
      </c>
      <c r="R294" s="17">
        <v>71.22</v>
      </c>
      <c r="S294" s="18">
        <v>2147.9354999999996</v>
      </c>
      <c r="T294" s="19" t="s">
        <v>51</v>
      </c>
      <c r="U294" s="20" t="s">
        <v>224</v>
      </c>
      <c r="V294" s="21">
        <v>40</v>
      </c>
      <c r="W294" s="21">
        <v>1</v>
      </c>
      <c r="X294" s="22"/>
    </row>
    <row r="295" spans="1:24" s="1" customFormat="1" ht="35" customHeight="1" x14ac:dyDescent="0.3">
      <c r="A295" s="23" t="s">
        <v>23</v>
      </c>
      <c r="B295" s="23" t="s">
        <v>389</v>
      </c>
      <c r="C295" s="12" t="s">
        <v>390</v>
      </c>
      <c r="D295" s="48"/>
      <c r="E295" s="33" t="str">
        <f>HYPERLINK("https://www.google.ru/search?q=10211191902162084-5959&amp;newwindow=1&amp;tbm=isch","Еще фото")</f>
        <v>Еще фото</v>
      </c>
      <c r="F295" s="13"/>
      <c r="G295" s="23" t="s">
        <v>391</v>
      </c>
      <c r="H295" s="23" t="s">
        <v>27</v>
      </c>
      <c r="I295" s="23" t="s">
        <v>386</v>
      </c>
      <c r="J295" s="14" t="s">
        <v>28</v>
      </c>
      <c r="K295" s="15" t="s">
        <v>47</v>
      </c>
      <c r="L295" s="51"/>
      <c r="M295" s="14" t="s">
        <v>31</v>
      </c>
      <c r="N295" s="14" t="s">
        <v>32</v>
      </c>
      <c r="O295" s="14"/>
      <c r="P295" s="15" t="s">
        <v>393</v>
      </c>
      <c r="Q295" s="16">
        <v>6490</v>
      </c>
      <c r="R295" s="17">
        <v>71.22</v>
      </c>
      <c r="S295" s="18">
        <v>2147.9354999999996</v>
      </c>
      <c r="T295" s="19" t="s">
        <v>51</v>
      </c>
      <c r="U295" s="20" t="s">
        <v>52</v>
      </c>
      <c r="V295" s="21">
        <v>42</v>
      </c>
      <c r="W295" s="21">
        <v>2</v>
      </c>
      <c r="X295" s="22"/>
    </row>
    <row r="296" spans="1:24" s="1" customFormat="1" ht="37.049999999999997" customHeight="1" x14ac:dyDescent="0.3">
      <c r="A296" s="23" t="s">
        <v>23</v>
      </c>
      <c r="B296" s="23" t="s">
        <v>389</v>
      </c>
      <c r="C296" s="12" t="s">
        <v>390</v>
      </c>
      <c r="D296" s="49"/>
      <c r="E296" s="33" t="str">
        <f>HYPERLINK("https://www.google.ru/search?q=10211191902162084-5959&amp;newwindow=1&amp;tbm=isch","Еще фото")</f>
        <v>Еще фото</v>
      </c>
      <c r="F296" s="13"/>
      <c r="G296" s="23" t="s">
        <v>391</v>
      </c>
      <c r="H296" s="23" t="s">
        <v>27</v>
      </c>
      <c r="I296" s="23" t="s">
        <v>386</v>
      </c>
      <c r="J296" s="14" t="s">
        <v>28</v>
      </c>
      <c r="K296" s="15" t="s">
        <v>47</v>
      </c>
      <c r="L296" s="52"/>
      <c r="M296" s="14" t="s">
        <v>31</v>
      </c>
      <c r="N296" s="14" t="s">
        <v>32</v>
      </c>
      <c r="O296" s="14"/>
      <c r="P296" s="15" t="s">
        <v>393</v>
      </c>
      <c r="Q296" s="16">
        <v>6490</v>
      </c>
      <c r="R296" s="17">
        <v>71.22</v>
      </c>
      <c r="S296" s="18">
        <v>2147.9354999999996</v>
      </c>
      <c r="T296" s="19" t="s">
        <v>51</v>
      </c>
      <c r="U296" s="20" t="s">
        <v>53</v>
      </c>
      <c r="V296" s="21">
        <v>46</v>
      </c>
      <c r="W296" s="21">
        <v>2</v>
      </c>
      <c r="X296" s="22"/>
    </row>
    <row r="297" spans="1:24" s="1" customFormat="1" ht="108" customHeight="1" x14ac:dyDescent="0.3">
      <c r="A297" s="11" t="s">
        <v>23</v>
      </c>
      <c r="B297" s="11" t="s">
        <v>389</v>
      </c>
      <c r="C297" s="12" t="s">
        <v>394</v>
      </c>
      <c r="D297" s="27"/>
      <c r="E297" s="33" t="str">
        <f>HYPERLINK("https://www.google.ru/search?q=50251191902158327-0009&amp;newwindow=1&amp;tbm=isch","Еще фото")</f>
        <v>Еще фото</v>
      </c>
      <c r="F297" s="13"/>
      <c r="G297" s="11" t="s">
        <v>391</v>
      </c>
      <c r="H297" s="11" t="s">
        <v>27</v>
      </c>
      <c r="I297" s="14" t="s">
        <v>386</v>
      </c>
      <c r="J297" s="14" t="s">
        <v>28</v>
      </c>
      <c r="K297" s="15" t="s">
        <v>47</v>
      </c>
      <c r="L297" s="14" t="s">
        <v>395</v>
      </c>
      <c r="M297" s="14" t="s">
        <v>31</v>
      </c>
      <c r="N297" s="14" t="s">
        <v>118</v>
      </c>
      <c r="O297" s="14"/>
      <c r="P297" s="15" t="s">
        <v>396</v>
      </c>
      <c r="Q297" s="16">
        <v>6499</v>
      </c>
      <c r="R297" s="17">
        <v>64.95</v>
      </c>
      <c r="S297" s="18">
        <v>2619.4354999999996</v>
      </c>
      <c r="T297" s="19" t="s">
        <v>51</v>
      </c>
      <c r="U297" s="20" t="s">
        <v>53</v>
      </c>
      <c r="V297" s="21">
        <v>46</v>
      </c>
      <c r="W297" s="21">
        <v>2</v>
      </c>
      <c r="X297" s="22"/>
    </row>
    <row r="298" spans="1:24" s="1" customFormat="1" ht="108" customHeight="1" x14ac:dyDescent="0.3">
      <c r="A298" s="11" t="s">
        <v>23</v>
      </c>
      <c r="B298" s="11" t="s">
        <v>383</v>
      </c>
      <c r="C298" s="12" t="s">
        <v>397</v>
      </c>
      <c r="D298" s="27"/>
      <c r="E298" s="33" t="str">
        <f>HYPERLINK("https://www.google.ru/search?q=10211202002142276-9999&amp;newwindow=1&amp;tbm=isch","Еще фото")</f>
        <v>Еще фото</v>
      </c>
      <c r="F298" s="13"/>
      <c r="G298" s="11" t="s">
        <v>385</v>
      </c>
      <c r="H298" s="11" t="s">
        <v>27</v>
      </c>
      <c r="I298" s="14" t="s">
        <v>386</v>
      </c>
      <c r="J298" s="14" t="s">
        <v>28</v>
      </c>
      <c r="K298" s="15" t="s">
        <v>47</v>
      </c>
      <c r="L298" s="14" t="s">
        <v>398</v>
      </c>
      <c r="M298" s="14" t="s">
        <v>31</v>
      </c>
      <c r="N298" s="14" t="s">
        <v>71</v>
      </c>
      <c r="O298" s="14"/>
      <c r="P298" s="15" t="s">
        <v>354</v>
      </c>
      <c r="Q298" s="16">
        <v>6490</v>
      </c>
      <c r="R298" s="17">
        <v>46</v>
      </c>
      <c r="S298" s="18">
        <v>4030.2899999999995</v>
      </c>
      <c r="T298" s="19" t="s">
        <v>51</v>
      </c>
      <c r="U298" s="20" t="s">
        <v>54</v>
      </c>
      <c r="V298" s="21">
        <v>48</v>
      </c>
      <c r="W298" s="21">
        <v>1</v>
      </c>
      <c r="X298" s="22"/>
    </row>
    <row r="299" spans="1:24" s="1" customFormat="1" ht="108" customHeight="1" x14ac:dyDescent="0.3">
      <c r="A299" s="11" t="s">
        <v>23</v>
      </c>
      <c r="B299" s="11" t="s">
        <v>389</v>
      </c>
      <c r="C299" s="12" t="s">
        <v>399</v>
      </c>
      <c r="D299" s="27"/>
      <c r="E299" s="33" t="str">
        <f>HYPERLINK("https://www.google.ru/search?q=50251191902166010-58Z2&amp;newwindow=1&amp;tbm=isch","Еще фото")</f>
        <v>Еще фото</v>
      </c>
      <c r="F299" s="13"/>
      <c r="G299" s="11" t="s">
        <v>391</v>
      </c>
      <c r="H299" s="11" t="s">
        <v>27</v>
      </c>
      <c r="I299" s="14" t="s">
        <v>386</v>
      </c>
      <c r="J299" s="14" t="s">
        <v>28</v>
      </c>
      <c r="K299" s="15" t="s">
        <v>47</v>
      </c>
      <c r="L299" s="14" t="s">
        <v>400</v>
      </c>
      <c r="M299" s="14" t="s">
        <v>31</v>
      </c>
      <c r="N299" s="14" t="s">
        <v>32</v>
      </c>
      <c r="O299" s="14"/>
      <c r="P299" s="15" t="s">
        <v>33</v>
      </c>
      <c r="Q299" s="16">
        <v>6990</v>
      </c>
      <c r="R299" s="17">
        <v>46</v>
      </c>
      <c r="S299" s="18">
        <v>4340.79</v>
      </c>
      <c r="T299" s="19" t="s">
        <v>51</v>
      </c>
      <c r="U299" s="20" t="s">
        <v>52</v>
      </c>
      <c r="V299" s="21">
        <v>42</v>
      </c>
      <c r="W299" s="21">
        <v>2</v>
      </c>
      <c r="X299" s="22"/>
    </row>
  </sheetData>
  <autoFilter ref="A3:X299" xr:uid="{00000000-0009-0000-0000-000000000000}"/>
  <mergeCells count="140">
    <mergeCell ref="D4:D12"/>
    <mergeCell ref="L4:L12"/>
    <mergeCell ref="D13:D15"/>
    <mergeCell ref="L13:L15"/>
    <mergeCell ref="D16:D17"/>
    <mergeCell ref="L16:L17"/>
    <mergeCell ref="D18:D23"/>
    <mergeCell ref="L18:L23"/>
    <mergeCell ref="D24:D28"/>
    <mergeCell ref="L24:L28"/>
    <mergeCell ref="D29:D33"/>
    <mergeCell ref="L29:L33"/>
    <mergeCell ref="D34:D42"/>
    <mergeCell ref="L34:L42"/>
    <mergeCell ref="D44:D45"/>
    <mergeCell ref="L44:L45"/>
    <mergeCell ref="D50:D51"/>
    <mergeCell ref="L50:L51"/>
    <mergeCell ref="D55:D56"/>
    <mergeCell ref="L55:L56"/>
    <mergeCell ref="D57:D58"/>
    <mergeCell ref="L57:L58"/>
    <mergeCell ref="D59:D64"/>
    <mergeCell ref="L59:L64"/>
    <mergeCell ref="D66:D67"/>
    <mergeCell ref="L66:L67"/>
    <mergeCell ref="D68:D70"/>
    <mergeCell ref="L68:L70"/>
    <mergeCell ref="D71:D72"/>
    <mergeCell ref="L71:L72"/>
    <mergeCell ref="D74:D75"/>
    <mergeCell ref="L74:L75"/>
    <mergeCell ref="D76:D79"/>
    <mergeCell ref="L76:L79"/>
    <mergeCell ref="D80:D82"/>
    <mergeCell ref="L80:L82"/>
    <mergeCell ref="D83:D84"/>
    <mergeCell ref="L83:L84"/>
    <mergeCell ref="D85:D86"/>
    <mergeCell ref="L85:L86"/>
    <mergeCell ref="D87:D88"/>
    <mergeCell ref="L87:L88"/>
    <mergeCell ref="D89:D96"/>
    <mergeCell ref="L89:L96"/>
    <mergeCell ref="D97:D100"/>
    <mergeCell ref="L97:L100"/>
    <mergeCell ref="D101:D105"/>
    <mergeCell ref="L101:L105"/>
    <mergeCell ref="D106:D109"/>
    <mergeCell ref="L106:L109"/>
    <mergeCell ref="D110:D111"/>
    <mergeCell ref="L110:L111"/>
    <mergeCell ref="D118:D120"/>
    <mergeCell ref="L118:L120"/>
    <mergeCell ref="D121:D124"/>
    <mergeCell ref="L121:L124"/>
    <mergeCell ref="D125:D128"/>
    <mergeCell ref="L125:L128"/>
    <mergeCell ref="D129:D130"/>
    <mergeCell ref="L129:L130"/>
    <mergeCell ref="D131:D135"/>
    <mergeCell ref="L131:L135"/>
    <mergeCell ref="D136:D138"/>
    <mergeCell ref="L136:L138"/>
    <mergeCell ref="D139:D141"/>
    <mergeCell ref="L139:L141"/>
    <mergeCell ref="D142:D144"/>
    <mergeCell ref="L142:L144"/>
    <mergeCell ref="D145:D147"/>
    <mergeCell ref="L145:L147"/>
    <mergeCell ref="D148:D150"/>
    <mergeCell ref="L148:L150"/>
    <mergeCell ref="D152:D153"/>
    <mergeCell ref="L152:L153"/>
    <mergeCell ref="D154:D155"/>
    <mergeCell ref="L154:L155"/>
    <mergeCell ref="D161:D163"/>
    <mergeCell ref="L161:L163"/>
    <mergeCell ref="D164:D167"/>
    <mergeCell ref="L164:L167"/>
    <mergeCell ref="D169:D170"/>
    <mergeCell ref="L169:L170"/>
    <mergeCell ref="D171:D174"/>
    <mergeCell ref="L171:L174"/>
    <mergeCell ref="D175:D180"/>
    <mergeCell ref="L175:L180"/>
    <mergeCell ref="D181:D186"/>
    <mergeCell ref="L181:L186"/>
    <mergeCell ref="D187:D193"/>
    <mergeCell ref="L187:L193"/>
    <mergeCell ref="D194:D199"/>
    <mergeCell ref="L194:L199"/>
    <mergeCell ref="D200:D203"/>
    <mergeCell ref="L200:L203"/>
    <mergeCell ref="D204:D205"/>
    <mergeCell ref="L204:L205"/>
    <mergeCell ref="D206:D210"/>
    <mergeCell ref="L206:L210"/>
    <mergeCell ref="D211:D215"/>
    <mergeCell ref="L211:L215"/>
    <mergeCell ref="D216:D220"/>
    <mergeCell ref="L216:L220"/>
    <mergeCell ref="D221:D225"/>
    <mergeCell ref="L221:L225"/>
    <mergeCell ref="D226:D228"/>
    <mergeCell ref="L226:L228"/>
    <mergeCell ref="D229:D231"/>
    <mergeCell ref="L229:L231"/>
    <mergeCell ref="D234:D236"/>
    <mergeCell ref="L234:L236"/>
    <mergeCell ref="D237:D239"/>
    <mergeCell ref="L237:L239"/>
    <mergeCell ref="D240:D243"/>
    <mergeCell ref="L240:L243"/>
    <mergeCell ref="D244:D245"/>
    <mergeCell ref="L244:L245"/>
    <mergeCell ref="D247:D251"/>
    <mergeCell ref="L247:L251"/>
    <mergeCell ref="D252:D255"/>
    <mergeCell ref="L252:L255"/>
    <mergeCell ref="D256:D257"/>
    <mergeCell ref="L256:L257"/>
    <mergeCell ref="D260:D261"/>
    <mergeCell ref="L260:L261"/>
    <mergeCell ref="D266:D268"/>
    <mergeCell ref="L266:L268"/>
    <mergeCell ref="D269:D270"/>
    <mergeCell ref="L269:L270"/>
    <mergeCell ref="D271:D272"/>
    <mergeCell ref="L271:L272"/>
    <mergeCell ref="D276:D279"/>
    <mergeCell ref="L276:L279"/>
    <mergeCell ref="D280:D283"/>
    <mergeCell ref="L280:L283"/>
    <mergeCell ref="D284:D285"/>
    <mergeCell ref="L284:L285"/>
    <mergeCell ref="D291:D292"/>
    <mergeCell ref="L291:L292"/>
    <mergeCell ref="D294:D296"/>
    <mergeCell ref="L294:L296"/>
  </mergeCells>
  <dataValidations count="7">
    <dataValidation type="whole" operator="lessThanOrEqual" allowBlank="1" showErrorMessage="1" errorTitle="Неверно" error="Заказ не может быть больше Наличия" sqref="X293 X279:X280 X277 X260 X248:X250 X243 X234 X231 X228 X219 X212 X209 X207 X198 X195 X182:X184 X165 X153 X149 X141 X139 X133 X126 X122:X123 X119 X116 X95 X91 X82 X64 X37 X33 X30 X4:X5" xr:uid="{00000000-0002-0000-0000-000000000000}">
      <formula1>3</formula1>
    </dataValidation>
    <dataValidation type="whole" operator="lessThanOrEqual" allowBlank="1" showErrorMessage="1" errorTitle="Неверно" error="Заказ не может быть больше Наличия" sqref="X6 X299 X295:X297 X286 X281:X282 X272 X267:X268 X264 X261 X259 X253:X255 X246:X247 X240 X232 X230 X224:X225 X213 X205:X206 X202:X203 X200 X187:X189 X179:X181 X175 X172 X170 X164 X161:X162 X158:X159 X154 X152 X150 X145:X148 X143 X136:X137 X131:X132 X127 X125 X121 X110 X107:X108 X101 X99 X97 X89 X87 X85 X74 X63 X54:X55 X44 X35:X36 X31 X27:X29 X18 X16 X13 X11" xr:uid="{00000000-0002-0000-0000-000002000000}">
      <formula1>2</formula1>
    </dataValidation>
    <dataValidation type="whole" operator="lessThanOrEqual" allowBlank="1" showErrorMessage="1" errorTitle="Неверно" error="Заказ не может быть больше Наличия" sqref="X244 X241:X242 X235:X237 X233 X229 X227 X196 X186 X177 X174 X138 X134 X120 X102:X104 X96 X92:X94 X79 X77 X43 X39 X19 X7:X8" xr:uid="{00000000-0002-0000-0000-000003000000}">
      <formula1>4</formula1>
    </dataValidation>
    <dataValidation type="whole" operator="lessThanOrEqual" allowBlank="1" showErrorMessage="1" errorTitle="Неверно" error="Заказ не может быть больше Наличия" sqref="X298 X294 X287:X292 X283:X285 X273:X276 X269:X271 X265:X266 X262:X263 X256:X258 X251:X252 X245 X238:X239 X226 X220:X221 X214:X218 X210:X211 X208 X201 X193:X194 X176 X173 X171 X169 X166:X167 X163 X160 X155:X157 X151 X144 X142 X135 X128:X130 X124 X117:X118 X112:X115 X109 X105:X106 X100 X90 X88 X86 X83:X84 X80:X81 X78 X75:X76 X65:X73 X56:X62 X45:X53 X42 X34 X32 X22:X26 X17 X14:X15 X12 X9:X10" xr:uid="{00000000-0002-0000-0000-000005000000}">
      <formula1>1</formula1>
    </dataValidation>
    <dataValidation type="whole" operator="lessThanOrEqual" allowBlank="1" showErrorMessage="1" errorTitle="Неверно" error="Заказ не может быть больше Наличия" sqref="X278 X222:X223 X204 X199 X197 X190:X192 X185 X178 X140 X111 X41 X20:X21" xr:uid="{00000000-0002-0000-0000-000010000000}">
      <formula1>5</formula1>
    </dataValidation>
    <dataValidation type="whole" operator="lessThanOrEqual" allowBlank="1" showErrorMessage="1" errorTitle="Неверно" error="Заказ не может быть больше Наличия" sqref="X38 X40" xr:uid="{00000000-0002-0000-0000-000022000000}">
      <formula1>8</formula1>
    </dataValidation>
    <dataValidation type="whole" operator="lessThanOrEqual" allowBlank="1" showErrorMessage="1" errorTitle="Неверно" error="Заказ не может быть больше Наличия" sqref="X98 X168" xr:uid="{00000000-0002-0000-0000-00005E000000}">
      <formula1>6</formula1>
    </dataValidation>
  </dataValidations>
  <pageMargins left="0.75" right="1" top="0.75" bottom="1" header="0.5" footer="0.5"/>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16"/>
  <sheetViews>
    <sheetView workbookViewId="0"/>
  </sheetViews>
  <sheetFormatPr defaultColWidth="9.1640625" defaultRowHeight="14.25" x14ac:dyDescent="0.45"/>
  <cols>
    <col min="1" max="1" width="2.75" style="34" customWidth="1"/>
    <col min="2" max="3" width="31.75" style="34" customWidth="1"/>
    <col min="4" max="4" width="2.75" style="34" customWidth="1"/>
    <col min="5" max="5" width="35.75" style="35" customWidth="1"/>
    <col min="6" max="7" width="22.75" style="37" customWidth="1"/>
    <col min="8" max="8" width="2.75" style="35" customWidth="1"/>
    <col min="9" max="9" width="38.75" style="35" customWidth="1"/>
    <col min="10" max="11" width="16.75" style="37" customWidth="1"/>
    <col min="12" max="16384" width="9.1640625" style="34"/>
  </cols>
  <sheetData>
    <row r="1" spans="2:11" x14ac:dyDescent="0.45">
      <c r="E1" s="40" t="s">
        <v>402</v>
      </c>
      <c r="F1" s="36"/>
      <c r="G1" s="41"/>
    </row>
    <row r="2" spans="2:11" x14ac:dyDescent="0.45">
      <c r="E2" s="38" t="s">
        <v>403</v>
      </c>
      <c r="F2" s="42">
        <f>SUMPRODUCT(TDSheet!$Q$4:$Q$1048572,TDSheet!$X$4:$X$1048572)</f>
        <v>0</v>
      </c>
      <c r="G2" s="42"/>
      <c r="H2" s="43"/>
      <c r="I2" s="43"/>
      <c r="J2" s="44"/>
      <c r="K2" s="44"/>
    </row>
    <row r="3" spans="2:11" x14ac:dyDescent="0.45">
      <c r="B3" s="57"/>
      <c r="C3" s="57"/>
      <c r="E3" s="38" t="s">
        <v>404</v>
      </c>
      <c r="F3" s="42" t="e">
        <f>SUMPRODUCT(TDSheet!#REF!,TDSheet!$X$4:$X$1048571)</f>
        <v>#REF!</v>
      </c>
      <c r="G3" s="42"/>
      <c r="H3" s="43"/>
      <c r="I3" s="43"/>
      <c r="J3" s="44"/>
      <c r="K3" s="44"/>
    </row>
    <row r="4" spans="2:11" x14ac:dyDescent="0.45">
      <c r="B4" s="55" t="s">
        <v>401</v>
      </c>
      <c r="C4" s="56"/>
      <c r="E4" s="39" t="s">
        <v>405</v>
      </c>
      <c r="F4" s="45" t="s">
        <v>411</v>
      </c>
      <c r="G4" s="45" t="s">
        <v>412</v>
      </c>
      <c r="H4" s="43"/>
      <c r="I4" s="45" t="s">
        <v>413</v>
      </c>
      <c r="J4" s="45" t="s">
        <v>415</v>
      </c>
      <c r="K4" s="45" t="s">
        <v>412</v>
      </c>
    </row>
    <row r="5" spans="2:11" x14ac:dyDescent="0.45">
      <c r="B5" s="56"/>
      <c r="C5" s="56"/>
      <c r="E5" s="38" t="s">
        <v>406</v>
      </c>
      <c r="F5" s="42" t="e">
        <f>SUMPRODUCT(- -(TDSheet!$H$4:$H$1048569="Обувь"),TDSheet!#REF!,TDSheet!$X$4:$X$1048569)</f>
        <v>#REF!</v>
      </c>
      <c r="G5" s="42">
        <f>SUMIF(TDSheet!$H$4:$H$1048569,"Обувь",TDSheet!$X$4:$X$1048569)</f>
        <v>0</v>
      </c>
      <c r="H5" s="43"/>
      <c r="I5" s="46" t="s">
        <v>29</v>
      </c>
      <c r="J5" s="42" t="e">
        <f>SUMPRODUCT(- -(TDSheet!$K$4:$K$1048569="Мужчины"),TDSheet!#REF!,TDSheet!$X$4:$X$1048569)</f>
        <v>#REF!</v>
      </c>
      <c r="K5" s="42">
        <f>SUMIF(TDSheet!$K$4:$K$1048569,"Мужчины",TDSheet!$X$4:$X$1048569)</f>
        <v>0</v>
      </c>
    </row>
    <row r="6" spans="2:11" x14ac:dyDescent="0.45">
      <c r="B6" s="56"/>
      <c r="C6" s="56"/>
      <c r="E6" s="38" t="s">
        <v>27</v>
      </c>
      <c r="F6" s="42" t="e">
        <f>SUMPRODUCT(- -(TDSheet!$H$4:$H$1048569="Одежда"),TDSheet!#REF!,TDSheet!$X$4:$X$1048569)</f>
        <v>#REF!</v>
      </c>
      <c r="G6" s="42">
        <f>SUMIF(TDSheet!$H$4:$H$1048569,"Одежда",TDSheet!$X$4:$X$1048569)</f>
        <v>0</v>
      </c>
      <c r="H6" s="43"/>
      <c r="I6" s="46" t="s">
        <v>47</v>
      </c>
      <c r="J6" s="42" t="e">
        <f>SUMPRODUCT(- -(TDSheet!$K$4:$K$1048569="Женщины"),TDSheet!#REF!,TDSheet!$X$4:$X$1048569)</f>
        <v>#REF!</v>
      </c>
      <c r="K6" s="42">
        <f>SUMIF(TDSheet!$K$4:$K$1048569,"Женщины",TDSheet!$X$4:$X$1048569)</f>
        <v>0</v>
      </c>
    </row>
    <row r="7" spans="2:11" x14ac:dyDescent="0.45">
      <c r="B7" s="56"/>
      <c r="C7" s="56"/>
      <c r="E7" s="38" t="s">
        <v>407</v>
      </c>
      <c r="F7" s="42" t="e">
        <f>SUMPRODUCT(- -(TDSheet!$H$4:$H$1048569="Аксессуары"),TDSheet!#REF!,TDSheet!$X$4:$X$1048569)</f>
        <v>#REF!</v>
      </c>
      <c r="G7" s="42">
        <f>SUMIF(TDSheet!$H$4:$H$1048569,"Аксессуары",TDSheet!$X$4:$X$1048569)</f>
        <v>0</v>
      </c>
      <c r="H7" s="43"/>
      <c r="I7" s="46" t="s">
        <v>134</v>
      </c>
      <c r="J7" s="42" t="e">
        <f>SUMPRODUCT(- -(TDSheet!$K$4:$K$1048569="Дети"),TDSheet!#REF!,TDSheet!$X$4:$X$1048569)</f>
        <v>#REF!</v>
      </c>
      <c r="K7" s="42">
        <f>SUMIF(TDSheet!$K$4:$K$1048569,"Дети",TDSheet!$X$4:$X$1048569)</f>
        <v>0</v>
      </c>
    </row>
    <row r="8" spans="2:11" x14ac:dyDescent="0.45">
      <c r="B8" s="56"/>
      <c r="C8" s="56"/>
      <c r="E8" s="38" t="s">
        <v>408</v>
      </c>
      <c r="F8" s="42" t="e">
        <f>SUMPRODUCT(- -(TDSheet!$H$4:$H$1048569="Спорт. Инвентарь"),TDSheet!#REF!,TDSheet!$X$4:$X$1048569)</f>
        <v>#REF!</v>
      </c>
      <c r="G8" s="42">
        <f>SUMIF(TDSheet!$H$4:$H$1048569,"Спорт. Инвентарь",TDSheet!$X$4:$X$1048569)</f>
        <v>0</v>
      </c>
      <c r="H8" s="43"/>
      <c r="I8" s="46" t="s">
        <v>414</v>
      </c>
      <c r="J8" s="42" t="e">
        <f>SUMPRODUCT(- -(TDSheet!$K$4:$K$1048569="Унисекс"),TDSheet!#REF!,TDSheet!$X$4:$X$1048569)</f>
        <v>#REF!</v>
      </c>
      <c r="K8" s="42">
        <f>SUMIF(TDSheet!$K$4:$K$1048569,"Унисекс",TDSheet!$X$4:$X$1048569)</f>
        <v>0</v>
      </c>
    </row>
    <row r="9" spans="2:11" x14ac:dyDescent="0.45">
      <c r="B9" s="56"/>
      <c r="C9" s="56"/>
      <c r="E9" s="38" t="s">
        <v>409</v>
      </c>
      <c r="F9" s="42" t="e">
        <f>SUMPRODUCT(- -(TDSheet!$H$4:$H$1048569="Сумки и рюкзаки"),TDSheet!#REF!,TDSheet!$X$4:$X$1048569)</f>
        <v>#REF!</v>
      </c>
      <c r="G9" s="42">
        <f>SUMIF(TDSheet!$H$4:$H$1048569,"Сумки и рюкзаки",TDSheet!$X$4:$X$1048569)</f>
        <v>0</v>
      </c>
      <c r="H9" s="43"/>
      <c r="I9" s="43"/>
      <c r="J9" s="44"/>
      <c r="K9" s="44"/>
    </row>
    <row r="10" spans="2:11" x14ac:dyDescent="0.45">
      <c r="B10" s="56"/>
      <c r="C10" s="56"/>
      <c r="E10" s="38" t="s">
        <v>410</v>
      </c>
      <c r="F10" s="42" t="e">
        <f>SUM(F5:F9)</f>
        <v>#REF!</v>
      </c>
      <c r="G10" s="42">
        <f>SUM(G5:G9)</f>
        <v>0</v>
      </c>
      <c r="H10" s="43"/>
      <c r="I10" s="43"/>
      <c r="J10" s="44"/>
      <c r="K10" s="44"/>
    </row>
    <row r="11" spans="2:11" x14ac:dyDescent="0.45">
      <c r="B11" s="56"/>
      <c r="C11" s="56"/>
    </row>
    <row r="12" spans="2:11" x14ac:dyDescent="0.45">
      <c r="B12" s="56"/>
      <c r="C12" s="56"/>
    </row>
    <row r="13" spans="2:11" x14ac:dyDescent="0.45">
      <c r="B13" s="56"/>
      <c r="C13" s="56"/>
    </row>
    <row r="14" spans="2:11" x14ac:dyDescent="0.45">
      <c r="B14" s="56"/>
      <c r="C14" s="56"/>
    </row>
    <row r="15" spans="2:11" x14ac:dyDescent="0.45">
      <c r="B15" s="56"/>
      <c r="C15" s="56"/>
    </row>
    <row r="16" spans="2:11" x14ac:dyDescent="0.45">
      <c r="B16" s="57"/>
      <c r="C16" s="57"/>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Дятькина Анна</dc:creator>
  <cp:lastModifiedBy>maxm3</cp:lastModifiedBy>
  <dcterms:created xsi:type="dcterms:W3CDTF">2026-05-22T09:21:11Z</dcterms:created>
  <dcterms:modified xsi:type="dcterms:W3CDTF">2026-05-23T06:25:52Z</dcterms:modified>
</cp:coreProperties>
</file>