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5FD2B607-BCFB-4CBF-8A02-9352F9132870}"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TDSheet!$A$3:$X$900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<sst xmlns="http://schemas.openxmlformats.org/spreadsheetml/2006/main" count="12211" uniqueCount="956">
  <si>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</si>
  <si>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</si>
  <si>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</si>
  <si>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</si>
  <si>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</si>
  <si>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</si>
  <si>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</si>
  <si>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</si>
  <si>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</si>
  <si>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</si>
  <si>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</si>
  <si>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</si>
  <si>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</si>
  <si>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</si>
  <si>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</si>
  <si>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</si>
  <si>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</si>
  <si>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</si>
  <si>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</si>
  <si>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</si>
  <si>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</si>
  <si>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</si>
  <si>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</si>
  <si>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RANK</t>
  </si>
  <si>
    <t>Woman, PWR Leggings, Coffee</t>
  </si>
  <si>
    <t>1021002-200</t>
  </si>
  <si>
    <t>Новое поступление</t>
  </si>
  <si>
    <t>Леггинсы</t>
  </si>
  <si>
    <t>Одежда</t>
  </si>
  <si>
    <t>Брюки</t>
  </si>
  <si>
    <t>Бег и Фитнес</t>
  </si>
  <si>
    <t>Женщины</t>
  </si>
  <si>
    <t>Леггинсы RANK выполнены из качественной смеси полиэстера и эластана, обеспечивая комфорт и долговечность. Эти леггинсы подходят для интенсивных тренировок и повседневного ношения благодаря продуманным элементам.
- Размер на модели - S. Параметры модели - 86;62;93.
- Инновационная ткань обеспечивают превосходный комфорт и воздухопроницаемость, адаптируясь к любой активности.
- Технология COOL-TEX эффективно справляется с влаговыведением, позволяя сохранять ощущение свежести и сухости в течение всего дня.
- Эластичность материала в обоих направлениях обеспечивает идеальное прилегание, коррекцию и надежную поддержку фигуры.
- Анатомические швы с использованием специального эластичного шва предлагают свободу движений и долговечность изделия.
- На леггинсах присутствует многоцветный логотип и карман, добавляющий практичности и уникальности модели.
- Широкий пояс на талии с эластичной резинкой обеспечивает дополнительную поддержку и корректировку силуэта, сохраняя удобство и надежность.</t>
  </si>
  <si>
    <t>RANK COOL-TEX. Эффективно справляется с влаговыведением, позволяя сохранять ощущение свежести и сухости в течение всего дня.</t>
  </si>
  <si>
    <t>кофейный</t>
  </si>
  <si>
    <t>77% полиэстер, 23% эластан</t>
  </si>
  <si>
    <t>US</t>
  </si>
  <si>
    <t>XS</t>
  </si>
  <si>
    <t>40-42</t>
  </si>
  <si>
    <t>S</t>
  </si>
  <si>
    <t>M</t>
  </si>
  <si>
    <t>L</t>
  </si>
  <si>
    <t>48-50</t>
  </si>
  <si>
    <t>Woman, Essential Fleece Jogger, Blue purple</t>
  </si>
  <si>
    <t>1001019-500</t>
  </si>
  <si>
    <t>Спортивный стиль</t>
  </si>
  <si>
    <t>Брюки RANK Essential Fleece Jogger объединяют элегантный слегка зауженный крой с практичностью, обеспечивая комфорт как для повседневного ношения, так и для занятий спортом на свежем воздухе. Изготовлены из мягкого и теплого флиса, они идеально подходят для прохладной погоды. Контрастная принт-вышивка под правым карманом лаконично дополняет образ.  
- Гладкий верхний слой и внутренние мелковорсистые флисовые элементы согревают и защищают от холода.  
- Эластичный пояс из материала основной ткани обеспечивает надежную посадку, подчеркивая талию и сохраняя свободу движений.  
- Два боковых кармана без молний предоставляют удобное место для хранения мелочей, обеспечивая практичность без ущерба для стиля.  
- Круглые шнурки в цвет изделия с металлическими наконечниками обеспечивают дополнительную фиксацию и стильный вид.  
- Манжеты с резинками по низу изделия создают свободную посадку и удерживают теплый воздух.</t>
  </si>
  <si>
    <t>ярко-синий</t>
  </si>
  <si>
    <t>80% хлопок, 20% полиэстер</t>
  </si>
  <si>
    <t>XL</t>
  </si>
  <si>
    <t>52-54</t>
  </si>
  <si>
    <t>Man, PROOF-TEX Base Pants, Black</t>
  </si>
  <si>
    <t>1001021-001</t>
  </si>
  <si>
    <t>Держим цены</t>
  </si>
  <si>
    <t>Мужчины</t>
  </si>
  <si>
    <t>Брюки RANK PROOF-TEX Base Pants предлагают идеальное сочетание стиля и функциональности с надежной защитой от дождя и ветра. Эти брюки созданы с применением пропитки PROOF-TEX и идеально подходят для активного образа жизни, обеспечивая комфорт и свободу движений. Спортивные брюки выполнены из 90% полиэстера и 10% эластана, обеспечивая долговечность и форму, а внутренний слой из полиэстера поддерживает комфорт и тепло.
- Технология PROOF-TEX гарантирует водонепроницаемость и защиту от ветра, сохраняя сухость при любой погоде. Эти брюки идеально подходят для повседневного использования и активного отдыха.
- Эти брюки имеют современный прямой силуэт, обеспечивающий свободу движений и стильный внешний вид для любого образа.
- Эластичный пояс с прочной резинкой и плоскими внутренними шнурками позволяет точно регулировать посадку, добавляя удобство и стиль.
- Два передних кармана на молнии и задний карман на пуговицах обеспечивают надежное хранение личных вещей без ущерба для стиля и функциональности.
- Брюки украшены стильным пластизолевым принтом, который добавляет индивидуальности, делая этот элемент одежды незаменимым в гардеробе.</t>
  </si>
  <si>
    <t>RANK PROOF-TEX. Легкая и дышащая экипировка для тренировок в дождливую погоду. Многоуровневая защита от воды и ветра - под дождем вода просто скатывается с экипировки и спортсмен остается сухим.</t>
  </si>
  <si>
    <t>черный</t>
  </si>
  <si>
    <t>56% нейлон, 44% полиэстер; подкладка: 100% полиэстер</t>
  </si>
  <si>
    <t>46-48</t>
  </si>
  <si>
    <t>54-56</t>
  </si>
  <si>
    <t>XXL</t>
  </si>
  <si>
    <t>58-60</t>
  </si>
  <si>
    <t>Woman, Essential Fleece Joggers, Black</t>
  </si>
  <si>
    <t>1001019-001</t>
  </si>
  <si>
    <t>Woman, PWR Leggings, Olive</t>
  </si>
  <si>
    <t>1021002-300</t>
  </si>
  <si>
    <t>оливковый</t>
  </si>
  <si>
    <t>Man, Competitor Fleece Joggers, Khaki</t>
  </si>
  <si>
    <t>1001002-300</t>
  </si>
  <si>
    <t>Брюки RANK Competitor Fleece Jogger совмещают элегантный зауженный крой с практичностью, создавая комфорт для ежедневного ношения и занятий на свежем воздухе. Изготовлены из мягкого футера с флисовой подкладкой, эти брюки идеально подходят для прохладной погоды. Пояс с эластичной резинкой и шнурком обеспечивает точную регулировку для комфортной посадки.
- Зауженные штанины с рибаными манжетами добавляют современности и стилю, защищая от холода.
- Боковые карманы с молнией надежно сохранят личные вещи в безопасности при любом движении.
- Задний карман с кнопкой предлагает удобное решение для хранения мелочей, не теряя доступности.
- Мягкий и теплый флис создает уют и защищает от холода в любую погоду.
- Эти брюки являются оптимальным выбором для активного отдыха и повседневной носки, совмещая стиль и практичность.</t>
  </si>
  <si>
    <t>хаки</t>
  </si>
  <si>
    <t>Man, Competitor Fleece Joggers, Camel</t>
  </si>
  <si>
    <t>1001002-800</t>
  </si>
  <si>
    <t>охра</t>
  </si>
  <si>
    <t>Man, Competitor Fleece Pants, Black</t>
  </si>
  <si>
    <t>1001001-001</t>
  </si>
  <si>
    <t>ХИТ</t>
  </si>
  <si>
    <t>Брюки Competitor Fleece для мужчин — это универсальная модель для комфортного и функционального ношения. Изготовленные из мягкого и теплого флиса, эти прямые брюки подходят для активного отдыха и повседневной жизни, оставаясь непревзойденными в уровне комфорта и практичности.
- Эластичный пояс с резинкой и шнурками обеспечивает простую и надежную регулировку для идеальной посадки.  
- Прямой крой способствует комфортному носку и позволяет двигаться свободно, не ограничивая движения.  
- Боковые карманы с молнией надежно удерживают ваши вещи, гарантируя безопасность во время активностей.  
- Задний карман на кнопке добавляет дополнительную практичность и стильный вид.  
- Мягкий флис сохраняет тепло, делая брюки подходящими для холодных дней и свежих вечеров.  
- Универсальность модели позволяет использовать её в самых разнообразных условиях и ситуациях.</t>
  </si>
  <si>
    <t>Man, Competitor Fleece Pants, Grey Melange</t>
  </si>
  <si>
    <t>1001001-012</t>
  </si>
  <si>
    <t>серый</t>
  </si>
  <si>
    <t>42-44</t>
  </si>
  <si>
    <t>Man, Competitor Fleece Pants, Khaki</t>
  </si>
  <si>
    <t>1001001-300</t>
  </si>
  <si>
    <t>Man, Competitor Fleece Joggers, Black</t>
  </si>
  <si>
    <t>1001002-001</t>
  </si>
  <si>
    <t>Man, Competitor Fleece Joggers, Grey Melange</t>
  </si>
  <si>
    <t>1001002-012</t>
  </si>
  <si>
    <t>XXXL</t>
  </si>
  <si>
    <t>60-62</t>
  </si>
  <si>
    <t>Man, Sportstyle Knit Joggers, Black</t>
  </si>
  <si>
    <t>1001003-001</t>
  </si>
  <si>
    <t>Брюки мужские спортивные RANK Sportstyle Knit Joggers 
Универсальные мужские джоггеры для спорта, активного отдыха и повседневной носки. Расслабленный фасон обеспечивает свободу движений, а мягкий материал делает брюки комфортными на весь день.
Состав ткани: 100% полиэстер.
• Мягкий и прочный материал: гладкая внешняя сторона и комфортная внутренняя
• Расслабленный фасон: свобода движений и удобство
• Эластичный пояс со шнурком: надёжная и регулируемая посадка
• Боковые и задний карманы: функциональность и удобство
• Внутренний карман: безопасное хранение мелочей
Идеальны для тренировок, прогулок, активного отдыха и повседневной носки. Универсальные мужские спортивные брюки — стиль и функциональность каждый день.
На модели размер L, рост 185см</t>
  </si>
  <si>
    <t>100% полиэстер</t>
  </si>
  <si>
    <t>Man, Crucial Woven Ripstop Pants, Black</t>
  </si>
  <si>
    <t>1001005-001</t>
  </si>
  <si>
    <t>Брюки спортивные мужские RANK Crucial Woven Ripstop Pants 
Лёгкие и прочные мужские брюки из ткани Ripstop: защищают от ветра, обеспечивают комфорт и свободу движений при активном образе жизни и повседневном использовании. Сетчатая подкладка улучшает вентиляцию и отвод влаги, поддерживая комфортный микроклимат.
Состав ткани: 100% полиэстер.
• Ткань Ripstop: лёгкость, прочность и защита от ветра
• Сетчатая подкладка: вентиляция и охлаждение при нагрузке
• Регулируемый пояс со шнурком: удобная и стабильная посадка
• Износостойкий материал: сохраняет форму и служит долго
• Лёгкий крой: свобода движений и комфорт при активности
Идеальны для прогулок, бега, активного отдыха и повседневной носки. Универсальные мужские спортивные брюки — комфорт и функциональность каждый день.
На модели размер L, рост 185см</t>
  </si>
  <si>
    <t>Man, Crucial Woven Ripstop Pants, Grey</t>
  </si>
  <si>
    <t>1001005-012</t>
  </si>
  <si>
    <t>Man, Competitor French Terry Pants, Black</t>
  </si>
  <si>
    <t>1001006-001</t>
  </si>
  <si>
    <t>Брюки спортивные мужские RANK Competitor French Terry Pants 
Практичная модель для активного образа жизни, тренировок и повседневного ношения. Смесовый материал с высоким содержанием хлопка обеспечивает мягкость и износостойкость, а добавление полиэстера улучшает воздухообмен и отвод влаги, поддерживая комфорт при активности.
Состав: 80% хлопок, 20% полиэстер
Особенности модели:
 • Свободный крой сохраняет свободу движений и комфорт
 • Открытые боковые карманы и задний карман на молнии для удобного и безопасного хранения мелочей
 • Лёгкий материал поддерживает оптимальный микроклимат
 • Универсальный дизайн подходит для спорта, прогулок и повседневного использования
Эти брюки — практичный и стильный вариант для активного ритма жизни.
На модели размер L, рост 185см</t>
  </si>
  <si>
    <t>Man, Competitor French Terry Pants, Grey melange</t>
  </si>
  <si>
    <t>1001006-012</t>
  </si>
  <si>
    <t>серый меланж</t>
  </si>
  <si>
    <t>Man, Competitor French Terry Pants, Beige Melange</t>
  </si>
  <si>
    <t>1001006-121</t>
  </si>
  <si>
    <t>бежевый меланж</t>
  </si>
  <si>
    <t>Man, Competitor French Terry Joggers, Black</t>
  </si>
  <si>
    <t>1001007-001</t>
  </si>
  <si>
    <t>Брюки мужские спортивные RANK Competitor French Terry Jogger 
Удобные мужские джоггеры для тренировок, прогулок и повседневной носки. Смесовый материал с хлопком обеспечивает комфорт, тепло и поддерживает оптимальный микроклимат в прохладную погоду.
Состав ткани: 80% хлопок, 20% полиэстер.
• Хлопковая основа: мягкость и комфорт на каждый день
• French Terry: приятная фактура и лёгкое тепло
• Свободный крой: не сковывает движения
• Эластичный пояс со шнурком: регулируемая и надёжная посадка
• Боковые карманы и задний карман на кнопке: удобство и функциональность
Брюки комфортно сидят, сохраняют форму и подходят для активного ритма жизни. Легко сочетаются с худи, свитшотами и футболками в спортивном и casual стиле.
Идеальны для тренировок, прогулок и отдыха. Универсальные мужские брюки — комфорт и стиль каждый день.
На модели размер L, рост 185см</t>
  </si>
  <si>
    <t>Man, Competitor French Terry Joggers, Grey Melange</t>
  </si>
  <si>
    <t>1001007-012</t>
  </si>
  <si>
    <t>Man, Competitor French Terry Joggers, Beige Melange</t>
  </si>
  <si>
    <t>1001007-121</t>
  </si>
  <si>
    <t>Man, Compression Tights, Black</t>
  </si>
  <si>
    <t>1001010-002</t>
  </si>
  <si>
    <t>Тайтсы</t>
  </si>
  <si>
    <t>Компрессионные тайтсы мужские RANK Compression Leggings
Функциональные мужские тайтсы для тренировок с технологией COOL-TEX: эффективно отводят влагу и сохраняют ощущение прохлады при высокой нагрузке. Компрессионный крой поддерживает мышцы и обеспечивает комфорт во время интенсивных занятий.
Состав ткани: 90% полиэстер, 10% эластан.
• Технология COOL-TEX: сухость и охлаждение даже в пике нагрузки, быстрое высыхание.
• Эластичная ткань: свобода движений без ограничений.
• Плоские швы: минимум трения и максимальный комфорт.
Компрессионный пояс обеспечивает надежную фиксацию и удобную посадку без давления. Контратсные принты на поясе.
Подходят для фитнеса, бега, кроссфита, силовых тренировок и активного отдыха — универсальные мужские тайтсы (спортивные леггинсы) для интенсивных тренировок.
На модели размер L, рост 185см</t>
  </si>
  <si>
    <t>90% полиэстер, 10% эластан</t>
  </si>
  <si>
    <t>Woman, Woven Wide Pants, Black</t>
  </si>
  <si>
    <t>1001012-001</t>
  </si>
  <si>
    <t>Брюки женские RANK Woven Wide Pants 
Лёгкие женские брюки свободного прямого силуэта в стиле cargo, созданные для города, прогулок и активного дня. Модель выполнена из прочной полиэстеровой ткани, сочетая комфорт, практичность и универсальность для повседневного гардероба.
Состав ткани: 100% полиэстер
• Свободный прямой крой: комфорт и полная свобода движений
• Прочный и лёгкий полиэстер: износостойкость и аккуратный внешний вид
• Утяжки со стопперами по низу штанин: регулировка посадки
• Комфортный пояс: надёжная фиксация и удобство носки
• Лаконичный дизайн: универсальная база для повседневных образов
Идеальны для прогулок, активного дня и создания городских casual-образов
На модели размер M, рост 173см</t>
  </si>
  <si>
    <t>86% полиэстер, 14% эластан</t>
  </si>
  <si>
    <t>Woman, French Terry Joggers, Black</t>
  </si>
  <si>
    <t>1001013-001</t>
  </si>
  <si>
    <t>Брюки женские RANK Woman French Terry Pants 
Женские брюки свободного прямого силуэта с эффектом искусственного состаривания ткани, создающим выразительный винтажный характер. Смесовый материал на основе хлопка обеспечивает комфорт, мягкость и хорошую воздухопроницаемость для повседневного ношения и городской активности.
Состав ткани: 80% хлопок, 20% полиэстер
• Свободный прямой крой: комфорт и свобода движений
• French Terry с эффектом состаривания: мягкость, тепло и винтажный стиль
• Регулируемый пояс с круглыми шнурками и металлическими наконечниками: точная посадка по талии
• Два боковых кармана без молний с аккуратным кантом: лаконичный функциональный дизайн
Идеальны для повседневного использования, прогулок и создания комфортных городских образов.
На модели размер M, рост 173см</t>
  </si>
  <si>
    <t>Woman, French Terry Joggers, Beige</t>
  </si>
  <si>
    <t>1001013-200</t>
  </si>
  <si>
    <t>Брюки с карманами и регулировкой по поясу RANK — стильное и функциональное дополнение к любому гардеробу. Изготовленные из ткани френч терри с составом 80% хлопка, эти брюки сочетают в себе мягкость и прочность, обеспечивая комфорт и долговечность.
- Размер на модели - S. Параметры модели - 86;62;93
- Смесовый материал с высоким содержанием хлопка обеспечивает отличную воздухопроницаемость и устойчивость к многократным стиркам, сохраняя цвет и форму.
- Боковые карманы добавляют функциональности, предоставляя удобное пространство для хранения необходимых мелочей.
- Брюки отличаются комфортной посадкой свободного кроя, что позволяет свободно двигаться, не чувствуя стеснения.
- Низ на мягкой внутренней резинке добавляет дополнительный уровень комфорта и современный стильный вид.
- Регулируемый пояс помогает создать идеальную, индивидуально подогнанную посадку для каждого.
- Идеально сочетаются с олимпийкой, создавая завершенный образ и подчеркнутый городской стиль.</t>
  </si>
  <si>
    <t>бежевый</t>
  </si>
  <si>
    <t>Woman, Essential Wide Pants, Gray</t>
  </si>
  <si>
    <t>1001014-036</t>
  </si>
  <si>
    <t>Брюки свободного кроя Oversize — это идеальное сочетание комфорта и стиля для тех, кто ценит современный дизайн в повседневной одежде. Выполненные из ткани интерлок меланж с 75% содержанием хлопка, они обеспечивают комфорт и износостойкость.
- Размер на модели - S. Параметры модели - 86;62;93
- Ткань интерлок меланж показывает устойчивость к частым стиркам, гарантируя, что брюки сохранят свою форму и цвет даже при интенсивном использовании.
- Боковые карманы в швах добавляют практичности, позволяя хранить личные вещи незаметно и удобно.
- Регулируемый пояс с шнурком обеспечивает идеальную посадку, подстраиваясь под потребности любого владельца для максимального комфорта.
- Интересное технологическое решение нанесения брендинга с выпуклым эффектом подчеркивает уникальность и стиль модели.
- Спаренные размеры Oversize дают свободу движения и добавляют современные штрихи в общий силуэт.
- Эти брюки создают модный и расслабленный образ, легко сочетаясь с различными верхами для разных случаев.</t>
  </si>
  <si>
    <t>светло-серый меланж</t>
  </si>
  <si>
    <t>75% хлопок, 20% полиэстер, 5% эластан</t>
  </si>
  <si>
    <t>M-L</t>
  </si>
  <si>
    <t>46-50</t>
  </si>
  <si>
    <t>Woman, Invocation Interlock Pants, Beige Melange</t>
  </si>
  <si>
    <t>1001014-120</t>
  </si>
  <si>
    <t>Брюки женские RANK Invocation Interlock Pants
Свободные брюки oversize-кроя, выполненные из интерлок-меланж ткани с высоким содержанием хлопка. Материал мягкий, износостойкий и сохраняет форму и цвет даже при частом ношении и стирках, обеспечивая комфорт на весь день.
Состав: 75% хлопок, 20% полиэстер, 5% эластан
Особенности модели:
 • Свободный oversize-крой для максимальной свободы движений
 • Боковые карманы, аккуратно скрытые в швах, сохраняют чистоту силуэта
 • Регулируемый пояс с внутренним шнурком для точной посадки
 • Универсальный стиль, легко сочетается с различными вариантами верха
Идеальны для повседневных образов, прогулок и активного городского ритма.
На модели размер M, рост 173см</t>
  </si>
  <si>
    <t>Woman, Invocation Interlock Pants, Green Forest</t>
  </si>
  <si>
    <t>1001014-320</t>
  </si>
  <si>
    <t>зеленый</t>
  </si>
  <si>
    <t>Man, Interlock Classic Pants, Dark graphite</t>
  </si>
  <si>
    <t>1001017-096</t>
  </si>
  <si>
    <t>Брюки RANK Interlock Classic Pants это лимитированные брюки идеально сочетают в себе элементы классического и спортивного стилей, делая ваш повседневный образ современным и стильным. Брюки выполнены из высококачественной ткани интерлок, которая состоит из 78% хлопка, 16% полиэстера и 6% эластана, обеспечивая идеальную посадку и долговечность, они подходят для тех, кто ценит качество и комфорт в каждой детали. 
- Двойное плетение делает ткань приятно мягкой и одинаково гладкой как внутри, так и снаружи, гарантируя комфорт на протяжении всего дня.  
- Прямой свободный силуэт подчеркивает фигуру, не стесняя движений, что делает эти брюки отличным выбором для любого случая.  
- Застегиваются на пуговицу и оснащены нейлоновыми молниями с металлическим слайдером, украшенным логотипом, что придает брюкам стильный акцент.  
- Два боковых кармана и квадратный карман сзади справа обеспечивают достаточную функциональность для хранения необходимых вещей.  
- Обтачные швы и декоративный патч добавляют дизайну изысканности и делают эти брюки уникальными в своей категории.</t>
  </si>
  <si>
    <t>темно-серый</t>
  </si>
  <si>
    <t>78% хлопок; 16% полиэстер; 6% эластан</t>
  </si>
  <si>
    <t>Woman, Essential Fleece Joggers, Grey Melange</t>
  </si>
  <si>
    <t>1001019-012</t>
  </si>
  <si>
    <t>Man, Lite Runner Pants, Black</t>
  </si>
  <si>
    <t>1001020-001</t>
  </si>
  <si>
    <t>Брюки мужские спортивные RANK Windstopper Pants 
Лёгкие мужские брюки зауженного силуэта для бега и активного отдыха: эластичный дышащий материал обеспечивает свободу движений и комфорт при любых нагрузках. Полуприлегающий крой с заужением от колена формирует аккуратный силуэт, не ограничивая активность.
Состав ткани: 92% полиэстер, 8% эластан.
• Эластичный дышащий материал: комфорт и оптимальный микроклимат при движении
• Полуприлегающий крой с заужением: свобода движений и стильный силуэт
• Молнии внизу штанин: удобная посадка и лёгкое надевание
• Боковые карманы на молнии: безопасное хранение мелочей
Идеальны для бега, прогулок, тренировки на улице и активного отдыха. Универсальные мужские брюки — комфорт и функциональность на каждый день.
На модели размер L, рост 185см</t>
  </si>
  <si>
    <t>92% полиэстер, 8% эластан</t>
  </si>
  <si>
    <t>Woman, PROOF-TEX Base Pants, Black</t>
  </si>
  <si>
    <t>1001022-001</t>
  </si>
  <si>
    <t>Брюки RANK PROOF-TEX Base Pants идеально подходят для любого капризного климата. Они выполнены в горнолыжном стиле, и благодаря пропитке PROOF-TEX защищают от любых погодных условий. Прямой крой до колен, слегка расклешенный книзу, визуально вытягивает фигуру, создавая элегантный силуэт. 
- Брюки с высокой посадкой, утягивающие силуэт, помогают сохранять тепло благодаря небольшому начесу.  
- Подкладка из полиэстера в нижней части защищает от ветра, улучшая термоизоляцию и комфорт в условиях холода.  
- Ткань отличается высокой износостойкостью и способностью держать форму даже в самых суровых погодных условиях.   
- Боковые разрезы на молниях позволяют легко регулировать посадку под любую обувь, что добавляет практичности и универсальности.  
- Пояс на резинке и удобная застежка на пуговицы с молнией обеспечивают комфорт и идеальное прилегание.</t>
  </si>
  <si>
    <t>90% полиэстер, 10% эластан; подкладка: 100% полиэстер</t>
  </si>
  <si>
    <t>Man, Fleece Pullover Joggers, Graphite</t>
  </si>
  <si>
    <t>1001025-090</t>
  </si>
  <si>
    <t>Брюки RANK Fleece Pull over Joggers обеспечивают максимальный комфорт в повседневной носке благодаря продуманному дизайну и современным материалам. Сшитые из 100% полиэстера, они сочетают стиль и функциональность, предлагая оптимальный температурный режим и защиту от ветра благодаря однослойной флисовой ткани. Благодаря круглым шнуркам с металлическими наконечниками, вы можете легко регулировать посадку, обеспечивая максимальный комфорт и гибкость.
- Высококачественный однослойный флис с единой обработкой обеспечивает теплоизоляцию и мягкость, делая эти брюки идеальными для холодной погоды.  
- Продуманный эластичный пояс, встроенный в основную ткань, создает комфортную посадку, не сдавливая живот, что делает брюки отличным выбором для активного образа жизни.  
- Два боковых кармана на молнии, дополненные реверсивными молниями с выгравированным логотипом, обеспечивают безопасное хранение личных вещей и добавляют стильности.  
- Изящная принт-вышивка в контрастном черном цвете подчеркивает современный внешний вид брюк.
- Манжеты-резинки по низу изделия позволяют брюкам сохранять свободную посадку по всей длине, идеальную для повседневного стиля и городской моды.</t>
  </si>
  <si>
    <t>Man, Competitor French Terry Pants, Grey Washed</t>
  </si>
  <si>
    <t>1001028-036</t>
  </si>
  <si>
    <t>темно-серый с вареным эффектом</t>
  </si>
  <si>
    <t>Woman, French Terry Pants, Grey Washed</t>
  </si>
  <si>
    <t>1001029-036</t>
  </si>
  <si>
    <t>Брюки женские RANK French Terry Pants 
Женские брюки свободного прямого силуэта с эффектом искусственного состаривания ткани, создающим выразительный винтажный характер. Смесовый материал на основе хлопка обеспечивает комфорт, мягкость и хорошую воздухопроницаемость для повседневного ношения и городской активности.
Состав ткани: 80% хлопок, 20% полиэстер
• Свободный прямой крой: комфорт и свобода движений
• French Terry с эффектом состаривания: мягкость, тепло и винтажный стиль
• Регулируемый пояс с круглыми шнурками и металлическими наконечниками: точная посадка по талии
• Два боковых кармана без молний с аккуратным кантом: лаконичный функциональный дизайн
• Вышитый логотип RANK справа под карманом: аккуратный фирменный акцент
Идеальны для повседневного использования, прогулок и создания комфортных городских образов.
На модели размер M, рост 173см</t>
  </si>
  <si>
    <t>Man, Invocation Interlock Pants, Beige Melange</t>
  </si>
  <si>
    <t>1001030-120</t>
  </si>
  <si>
    <t>Брюки мужские RANK Invocation Interlock Pant 
Комфортные мужские брюки из плотной ткани Interlock для повседневной носки и активного образа жизни. Гладкий с двух сторон материал держит форму, приятен к телу и обеспечивает удобство в течение дня.
Состав ткани: 77% хлопок, 16% полиэстер, 7% эластан.
• Ткань Interlock: плотная, гладкая и износостойкая
• Хлопковая основа: мягкость и комфорт при носке
• Добавление эластана: эластичность и свобода движений
• Прямой свободный крой: современный силуэт и удобная посадка
• Эластичный пояс со шнурком: регулируемая и надёжная фиксация
Брюки не сковывают движения и отлично подходят для активного ритма. Легко сочетаются с худи, свитшотами и футболками в спортивном и casual стиле.
Идеальны для прогулок, отдыха и повседневной носки. Универсальные мужские брюки — комфорт и стиль каждый день.
На модели размер L, рост 185см</t>
  </si>
  <si>
    <t>77% хлопок, 16% полиэстер, 7% эластан</t>
  </si>
  <si>
    <t>Man, Invocation Interlock Pants, Green Forest</t>
  </si>
  <si>
    <t>1001030-320</t>
  </si>
  <si>
    <t>Woman, Seamless Leggings, Black</t>
  </si>
  <si>
    <t>1021001-001</t>
  </si>
  <si>
    <t>Тайтсы женские RANK Seamless Leggings 
Функциональные женские леггинсы с бесшовной конструкцией для тренировок и повседневной активности. Плотное прилегание, поддержка мышц и свобода движений делают модель универсальной для спорта и активного образа жизни.
Состав ткани: 92% полиамид, 8% эластан.
• Seamless-технология: гладкая посадка, комфорт и отсутствие натираний
• Ткань с COOL-TEX: эффективный отвод влаги и поддержание оптимальной температуры
• Анатомичный крой: повторяет контуры тела, удобство при любых нагрузках
• Плотная вязка: исключает просвечивание, матовый аккуратный вид
• Эластичный материал: комфорт и поддержка при силовых, кардио и функциональных тренировках
Леггинсы сохраняют форму, обеспечивают стабильную посадку и комфорт при интенсивных занятиях. Идеальны для фитнеса, йоги, бега и активного отдыха. Универсальные женские тайтсы — стиль и удобство каждый день.
На модели размер M, рост 173см</t>
  </si>
  <si>
    <t>92% полиамид, 8% эластан</t>
  </si>
  <si>
    <t>Woman, Seamless Leggings, Grey washed</t>
  </si>
  <si>
    <t>1021001-036</t>
  </si>
  <si>
    <t>Леггинсы RANK — это сочетание стиля и функциональности для современных активных женщин. Изготовлены из высококачественных материалов с использованием передовых технологий, они обеспечивают превосходное прилегание и поддержку. Идеальны для ежедневной носки и интенсивных тренировок.
- Размер на модели - S. Параметры модели - 86;62;93.
- Бесшовный дизайн леггинсов обеспечивает оптимальное прилегание к телу, минимизируя трение и повышая комфорт повседневной носки и тренировок.
- Легкие материалы с технологией COOL-TEX эффективно выводят влагу, поддерживая комфорт и сухость кожи даже при высокой физической активности.
- Специально разработанные лекала учитывают женскую анатомию, обеспечивая естественную посадку и свободу движений.
- Широкий ребристый пояс с логотипом RANK подчеркивает талию, обеспечивая надежную поддержку и создавая изящный силуэт.
- Прочная и плотная вязка леггинсов предотвращает просвечивание, придавая изделию стильный матовый эффект цвета.
- Эти леггинсы деликатно поддерживают основные группы мышц, создавая компрессионный эффект, что способствует улучшению производительности во время тренировок, не ограничивая свободу движений.</t>
  </si>
  <si>
    <t>Woman, Seamless Leggings, Fire Orange</t>
  </si>
  <si>
    <t>1021001-800</t>
  </si>
  <si>
    <t>ярко оранжевый</t>
  </si>
  <si>
    <t>Woman, PWR Leggings, Black</t>
  </si>
  <si>
    <t>1021002-001</t>
  </si>
  <si>
    <t>Woman, PWR Leggings, Chocolate</t>
  </si>
  <si>
    <t>1021002-700</t>
  </si>
  <si>
    <t>шоколадный</t>
  </si>
  <si>
    <t>Man, Compression CHILL-TEX Tights, Black</t>
  </si>
  <si>
    <t>1021004-001</t>
  </si>
  <si>
    <t>Компрессионные тайтсы мужские RANK CHILL-TEX Leggings
Функциональные мужские тайтсы для тренировок с технологией CHILL-TEX: эффективно отводят влагу, охлаждают и сохраняют комфорт при интенсивных нагрузках. Компрессионная посадка поддерживает мышцы и обеспечивает стабильность в движении.
Состав ткани: 78% нейлон, 22% спандекс.
• Технология CHILL-TEX: сухость, охлаждение и комфорт во время тренировки
• Эластичная ткань: плотная посадка без ограничения движений
• Сетчатые вставки: усиленная вентиляция и защита от перегрева
• Плоские швы: минимум натираний даже при высокой активности
• Боковой карман: удобно для мелочей без потери комфорта
Анатомический крой обеспечивает удобную посадку и повторяет движения тела. Тайтсы плотно фиксируются, не сползают и остаются комфортными на протяжении всей тренировки.
Подходят для фитнеса, бега, кроссфита, силовых и кардиотренировок — универсальные мужские тайтсы  для зала, улицы и активного отдыха.
На модели размер L, рост 185см</t>
  </si>
  <si>
    <t>RANK CHILL-TEX. Активно поддерживает оптимальную температуру тела, выводя влагу и создавая ощущение свежести на протяжении всей тренировки</t>
  </si>
  <si>
    <t>78% нейлон, 22% эластан</t>
  </si>
  <si>
    <t>Woman, PWR Leggings, Black Leather</t>
  </si>
  <si>
    <t>1021007-007</t>
  </si>
  <si>
    <t>Леггинсы женские RANK PWR Leggings 
Функциональные женские леггинсы из обновлённой ткани PWR для тренировок высокой интенсивности. Двуслойная конструкция обеспечивает компрессию, надёжную поддержку мышц и комфорт при активных нагрузках.
Состав ткани: 85% полиэстер, 15% эластан.
• Двуслойная ткань PWR: гладкий внешний слой и эластичная внутренняя основа
• Компрессия средней силы: поддержка мышц и снижение усталости при нагрузке
• Высокая посадка: стабилизация силуэта и подчёркивание талии
• Скошенный боковой карман: удобное хранение телефона и мелочей без потери посадки
• Эластичный материал: растягивается во всех направлениях, комфорт и свобода движений
Леггинсы сохраняют форму, обеспечивают стабильную посадку и комфорт при интенсивных тренировках. Идеальны для силовых, кардио, HIIT и функциональных занятий. Универсальные женские леггинсы — поддержка и стиль каждый день.
На модели размер M, рост 173см</t>
  </si>
  <si>
    <t>85% полиэстер, 15% эластан</t>
  </si>
  <si>
    <t>Man, SV Swimming Trunks, Black</t>
  </si>
  <si>
    <t>1030001-001</t>
  </si>
  <si>
    <t>Плавательные шорты</t>
  </si>
  <si>
    <t>Купальные костюмы</t>
  </si>
  <si>
    <t>Плавание</t>
  </si>
  <si>
    <t>Мужские плавки RANK с регулировкой — комфорт и стиль в одном. Пояс на липучке позволяет идеально подогнать изделие по фигуре, обеспечивая надежную фиксацию.
- Мягкая ткань с эластаном и подкладка обеспечивают отличную посадку и долговечность.
- Износостойкие материалы выдерживают постоянное воздействие воды без потери формы.
- Быстросохнущая ткань обеспечивает комфорт после купания.
- Стильный дизайн подчеркивает индивидуальность на пляже или в бассейне, а пояс на липучке дает дополнительные опции к регулированию на поясе.
- Легкость и компактность делают их удобным выбором для путешествий и отдыха.</t>
  </si>
  <si>
    <t>вверх - 80% полиамид, 20% эластан; подкладка - 92% полиэстер, 8% эластан</t>
  </si>
  <si>
    <t>Man, Swimming Short, Black</t>
  </si>
  <si>
    <t>1030002-001</t>
  </si>
  <si>
    <t>Плавательные шорты мужские RANK Swimming Short 
Лёгкие мужские плавательные шорты для пляжа, бассейна и активного отдыха. Быстросохнущий материал обеспечивает комфорт в воде и на суше, а удобная длина до середины бедра делает модель универсальной на лето.
Состав ткани: 95% полиэстер, 5% эластан.
• Быстросохнущая ткань: комфорт сразу после выхода из воды
• Лёгкий материал: не утяжеляет и быстро сохнет
• Внутренняя сетчатая подкладка: поддержка и удобство
• Боковые карманы: практичность вне воды
• Универсальная длина: до середины бедра — комфортная посадка
Шорты удобно сидят, не сковывают движения и подходят как для плавания, так и для прогулок у воды. Лаконичный дизайн с фирменным логотипом легко сочетается с любой летней одеждой.
Подходят для пляжа, бассейна, отпуска и активного отдыха — универсальные мужские шорты на лето.
На модели размер L, рост 185см</t>
  </si>
  <si>
    <t>95% полиэстер, 5% эластан</t>
  </si>
  <si>
    <t>Man, PROOF-TEX Shearing Down Jacket, Black/White</t>
  </si>
  <si>
    <t>1004004-002</t>
  </si>
  <si>
    <t>Куртка</t>
  </si>
  <si>
    <t>Куртки и пуховики</t>
  </si>
  <si>
    <t>Пуховик мужской PROOF-TEX Shearing Down Jacket — это тёплая куртка, идеально подходящая для холодных условий. Сочетая в себе технологичные материалы и продуманный дизайн, этот пуховик обеспечивает максимальный комфорт и защиту. Высокое качество исполнения и уникальные детали подчеркивают стиль и функциональность.
- Прямой силуэт из Micro rib stop с WR напылением защищает от влаги и перопроникания, сохраняя внешний вид и утепление в идеальном состоянии.
- Наполнитель из утиного пуха обеспечивает высокую теплоизоляцию и комфорт даже в холодную погоду.
- Двойные воротники — обычный и меховой предлагают дополнительную защиту и возможность индивидуальной настройки.
- Центральная двухходовая молния с ветрозащитным клапаном обеспечивает доступ и защиту одновременно, защищая от холода и ветра.
- Внутренний карман на левой подкладке и накладные карманы на полочке предоставляют удобные решения для хранения.
- Двухшовные рукава с резинкой на внутренней стороне теплозащитные и эргономичные, добавляют уюта и предотвращают утечку тепла.</t>
  </si>
  <si>
    <t>Ткань верха: 100% нейлон; подкладка: 100% нейлон; наполнитель: 80% пух, 20% перо</t>
  </si>
  <si>
    <t>Man, PROOF-TEX Colour Block Jacket, Grey/Graphite</t>
  </si>
  <si>
    <t>1004018-036</t>
  </si>
  <si>
    <t>Пуховик RANK PROOF-TEX Colour Block Jacket пуховик в стиле колорблок представляет собой идеальное сочетание дизайна и комфорта. Созданный для защиты от ветра и влаги, он обеспечивает тепло и максимальную защиту в самых суровых погодных условиях. Регулируемый капюшон на молнии и металлических кнопках обеспечивает защиту от ветра и вариативность в носке благодаря съемной конструкции.  
- Верх пуховика выполнен из 90% полиэстера и 10% спандекса, а второй слой – из 100% нейлона, что гарантирует долговечность и стильный внешний вид.  
- Наполнитель из 80% пуха и 20% пера создает легкую и теплую изоляцию, обеспечивая комфорт даже в самые холодные дни.  
- Прочная нейлоновая подкладка устойчива к износу и добавляет комфорта при ношении совместно с другими слоями одежды. 
- Два передних кармана на молнии и внутренний карман на липучке гарантируют безопасность и легкий доступ к важным мелочам.  
- Манжеты с резинкой и фиксацией на липучке облегчают регулировку длины рукава, создавая дополнительный барьер от холодного воздуха.</t>
  </si>
  <si>
    <t>серый/графитовый</t>
  </si>
  <si>
    <t>90% полиэстер, 10% эластан; подкладка: 100% нейлон; наполнитель: 80% пух, 20% перо</t>
  </si>
  <si>
    <t>Man, PROOF-TEX Long Down Jacket, Black</t>
  </si>
  <si>
    <t>1004003-001</t>
  </si>
  <si>
    <t>Пальто</t>
  </si>
  <si>
    <t>Пальто мужское RANK PROOF-TEX Long Down Jacket сочетает технологичные материалы и современный дизайн для идеальной защиты и комфорта в любую погоду. Верхняя ткань из плотного текстиля с водоотталкивающим напылением PROOF-TEX и утеплитель из утиного пуха обеспечивают надежное удержание тепла и защиту от ветра.
- Высокий воротник-стойка и регулируемый капюшон обеспечивают защиту от ветра и погодных изменений, добавляя слой комфорта и уют.
- Дополнительная ветрощитная планка позволяет защитить переднюю молнию от ветра, а двухсторонняя молния дает удобный доступ.
- Боковые карманы на кнопках защищают руки от холода, а внутренние трикотажные манжеты обеспечивают плотное прилегание.
- Внутренний карман на молнии надежно сохраняет ценные предметы, а боковые карманы, усиленные тесьмой, добавляют долговечности.
- Рельефы и шлицы на спинке обеспечивают удобство движения, а двухшовные рукава с хлястиками повышают долговечность.
- Нагрудный карман на молнии под планкой и стильный принт на левой стороне полочки придают дизайну уникальности.</t>
  </si>
  <si>
    <t>Ткань верха: 100% полиэстер; подкладка: 100% нейлон; наполнитель:  80% пух, 20% перо</t>
  </si>
  <si>
    <t>Man, PROOF-TEX Down Hooded Jacket, Black</t>
  </si>
  <si>
    <t>1004001-002</t>
  </si>
  <si>
    <t>Мужской пуховик RANK PROOF-TEX Down Hooded Jacket идеально защищает в холодное время года, обеспечивая тепло и стиль. Изготовлен из инновационных материалов, с водоотталкивающей пропиткой и термически обработанным синтепоном для поддержания функции и экологичности. Идеальный выбор для холодной и дождливой погоды.
- Дизайн с отделочными строчками и удлиненной спинкой обеспечивает защиту от поддуваний. Центральная застежка-молния с ветрозащитным клапаном предоставляет дополнительную защиту от ветра.
- Умные графеновые волокна в подкладке сохраняют тепло, создавая комфортное микроклиматическое состояние внутри пуховика, поддерживая температуру в любых условиях.
- Два внешних кармана на молнии и внутренние карманы обеспечивают удобство хранения и легкий доступ к необходимым вещам.
- Низ регулируется резинкой и фиксаторами, что позволяет идеально адаптировать посадку и дополнительно защищает от проникновения холодного воздуха.
- Двухшовные рукава с эластичной тесьмой на манжетах обеспечивают плотное прилегание, сохраняя тепло внутри и защищая от ветра.
- Воротник-стойка добавляет дополнительную защиту для шеи, уютно обрамляя и защищая от холодных порывов ветра. Принт на левой стороне полочки добавляет стильные акценты.</t>
  </si>
  <si>
    <t>Man, PROOF-TEX Down Hooded Jacket, Light grey</t>
  </si>
  <si>
    <t>1004001-037</t>
  </si>
  <si>
    <t>светло-серый</t>
  </si>
  <si>
    <t>Man, PROOF-TEX Down Hooded Jacket, Navy</t>
  </si>
  <si>
    <t>1004001-408</t>
  </si>
  <si>
    <t>темно-синий</t>
  </si>
  <si>
    <t>Man, PROOF-TEX Mid Down Jacket, Khaki</t>
  </si>
  <si>
    <t>1004010-300</t>
  </si>
  <si>
    <t>Мужской пуховик PROOF-TEX Mid Down Jacket — это идеальное решение для прохладной погоды. Этот пуховик сочетает в себе стиль и практичность, защищая от ветра и влаги благодаря современным материалам и продуманному дизайну. Отличный выбор как для городских прогулок, так и для загородного отдыха.
- Прямой силуэт с центральной молнией и ветрозащитным клапаном гарантирует защиту от холодного воздуха, сохраняя тепло внутри.
- Эластичные резинки на рукавах обеспечивают плотное прилегание, предотвращая проникновение ветра и повышения тепловой эффективности.
- Бесшовная конструкция минимизирует проникновение влаги и улучшает защиту благодаря снижению количества швов до минимума.
- Два внешних кармана на молнии и внутренние карманы предоставляют достаточное место для хранения личных вещей.
- Регулируемый капюшон и регулируемый низ куртки с резинкой предоставляют возможность индивидуальной подгонки для максимального комфорта.
- Рельефные детали на полочке и спинке улучшают посадку и придают современный стиль, а двухшовные рукава повышают износостойкость.</t>
  </si>
  <si>
    <t>Man, PROOF-TEX Base Vest, Black</t>
  </si>
  <si>
    <t>1004006-001</t>
  </si>
  <si>
    <t>Жилет</t>
  </si>
  <si>
    <t>Жилет RANK PROOF-TEX Base Vest идеально подходит для прохладной погоды, сочетая стиль и функциональность. Технология PROOF-TEX обеспечивает надежную защиту от ветра и влаги, делая его отличным выбором для активных и стильных мужчин. Жилет выполнен из 100% полиэстера и дополнен синтепоновым наполнителем, что гарантирует тепло и комфорт в любых погодных условиях.  
- Передовая технология PROOF-TEX обеспечивает надежную защиту от ветра и влаги, превращая жилет в идеальную верхнюю одежду для переменчивой погоды.  
- Прочная и износостойкая ткань делает жилет долговечным и функциональным, подходящим для разнообразных активных мероприятий и повседневной носки.  
- Воротник-стойка эффективно защищает шею от ветра и холода, предоставляя дополнительный комфорт в прохладные дни.  
- Удобные карманы с наклоном, как у толстовки, позволяют с легкостью хранить необходимые мелочи, обеспечивая функциональность и удобство в использовании.  
- Центральная молния с металлическим слайдером и логотипом добавляет практичности, а жилет с легкостью можно свернуть и брать с собой в любые поездки.</t>
  </si>
  <si>
    <t>Ткань верха: 100% полиэстер; подкладка: 100% полиэстер; наполнитель:  100% полиэстер</t>
  </si>
  <si>
    <t>Man, PROOF-TEX Rev Down Jacket, Black/Camel</t>
  </si>
  <si>
    <t>1004009-001</t>
  </si>
  <si>
    <t>Двусторонний пуховик RANK PROOF-TEX Rev Down Jacket превосходный выбор для тех, кто хочет носить стильную и качественную вещь. С пропиткой PROOF-TEX он обеспечивает надежную защиту от непогоды, а вшитый капюшон гарантирует комфорт в любых условиях. Верх и внутренняя сторона выполнены из прочного нейлона с водоотталкивающей пропиткой, защищающей от дождя и ветра, что делает пуховик идеальным для разнообразных условий.  
- Наполнение из 80% пуха и 20% пера обеспечивает отличную теплоизоляцию, позволяя сохранить тепло в самые холодные дни.  
- Регулируемый вшитый капюшон дополнен шнурками с наконечниками из ребристого пластика, позволяющими легко застегивать и расстегивать молнии.  
- Двусторонний дизайн предлагает разнообразные стилистические решения благодаря разным цветам – черному, графиту и охры.  
- Практичные карманы: два на молнии с одной стороны и два на пуговицах с другой, обеспечивают удобство и безопасность хранения ваших вещей.  
- Манжеты из резинки на рукавах удерживают тепло и препятствуют проникновению холодного воздуха.</t>
  </si>
  <si>
    <t>черный/охра</t>
  </si>
  <si>
    <t>100% нейлон; подкладка: 100% нейлон; наполнитель: 80% пух, 20% перо</t>
  </si>
  <si>
    <t>Man, PROOF-TEX Mid Down Jacket, Black</t>
  </si>
  <si>
    <t>1004010-001</t>
  </si>
  <si>
    <t>Man, PROOF-TEX  Hooded Jacket FD, Green</t>
  </si>
  <si>
    <t>1004012-300</t>
  </si>
  <si>
    <t>Куртка PROOF-TEX Hooded Jacket FD создана для защиты в холодную погоду, объединяя стиль, комфорт и технологии. Это изделие идеально для активной жизни, сохраняя тепло благодаря инновационным материалам и тщательно продуманному дизайну, что делает её незаменимой частью вашего гардероба.
- Прямой силуэт без капюшона с отделочными строчками придают стильный и современный вид. Центральная молния и ветрозащитный клапан защищают от холодного ветра.
- Умные графеновые волокна в подкладке спины эффективно удерживают тепло, создавая комфортную внутреннюю среду даже в морозы.
- Два внешних и внутренние карманы на молнии предлагают удобное хранение нужных вещей, обеспечивая легкий доступ к ним.
- Фигурный низ и регулируемая кромка обеспечивают оптимальную посадку, защищая от ветра и холода.
- Двухшовные рукава с эластичной тесьмой на манжетах снижают проникновение холодного воздуха, повышая уровень комфорта.
- Воротник-стойка дополнительно защищает от ветра, а стильный принт на левой стороне полочки добавляет индивидуальности.</t>
  </si>
  <si>
    <t>Ткань верха: 100% нейлон; подкладка 1: 100% полиэстер, подкладка 2: 50% полиэстер, 50% полиуретан; наполнитель: 100% полиэстер</t>
  </si>
  <si>
    <t>Man, PROOF-TEX BL Printed Jacket, Black effect</t>
  </si>
  <si>
    <t>1004020-090</t>
  </si>
  <si>
    <t>Пуховик RANK PROOF-TEX BL Printed Jacket с растрескавшимся эффектом в стильном принтованном дизайне идеально сочетает в себе защиту от холода и комфорт. Спроектированный для защиты от ветра и влаги, он гарантирует, что вы не останетесь незамеченным благодаря своему выразительному внешнему виду. Верхняя часть выполнена из 100% нейлона, с пропиткой PROOF-TEX для защиты от ветра и влаги.  
- Наполнитель из синтепона обеспечивает отличную теплоизоляцию, простоту в уходе и устойчивость к скатыванию, делая куртку надежной для ежедневного использования.  
- Внутренняя полиэстеровая подкладка прочна и износостойка, обеспечивая комфорт при ношении с другими слоями одежды в любое время года.  
- Съемный капюшон на молнии и металлических кнопках регулируется для идеальной посадки и защиты от непогоды.  
- Контрастная белая принт-вышивка добавляет визуальный акцент, а многочисленные карманы, включая внутренний на липучке, обеспечивают удобное хранение мелочей.  
- Манжеты из резинки плотно прилегают, предотвращая проникновение холодного воздуха, и добавляют функциональности длинным рукавам.</t>
  </si>
  <si>
    <t>черный с потертым эффектом</t>
  </si>
  <si>
    <t>Ткань верха: 100% нейлон; подкладка: 100% полиэстер; наполнитель:  100% полиэстер</t>
  </si>
  <si>
    <t>Unisex, Anti - Burst Fitball 65сm, Orange</t>
  </si>
  <si>
    <t>5023001-650</t>
  </si>
  <si>
    <t>Фитбол 65см</t>
  </si>
  <si>
    <t>Спорт. инвентарь</t>
  </si>
  <si>
    <t>Мячи</t>
  </si>
  <si>
    <t>Унисекс</t>
  </si>
  <si>
    <t>Гимнастический мяч RANK ANTI-BURST BALL — надежный спутник для активных тренировок и физиотерапии. Высококачественный эластичный материал обеспечивает устойчивость к разрывам, что делает мяч безопасным для интенсивных упражнений.
- Идеален для проработки пресса и спины, поддерживая ваши фитнес-цели и способствуя укреплению мышц.
- Комплект включает насос, дополнительные заглушки и ключ для вынимания, что делает его удобным в использовании и обслуживании.
- Благодаря диаметру 65 см мяч может быть использован для сидения, улучшая осанку и обеспечивая легкую тренировку.
- Прочный PVC материал гарантирует долговечность и надежность в любой тренировочной ситуации.
- Цветное оформление и логотип придают спортивному инвентарю стильный и современный вид.</t>
  </si>
  <si>
    <t>оранжевый</t>
  </si>
  <si>
    <t>ПВХ</t>
  </si>
  <si>
    <t>Tech size</t>
  </si>
  <si>
    <t>65</t>
  </si>
  <si>
    <t>Unisex, Anti - Burst Fitball 65сm, Black</t>
  </si>
  <si>
    <t>5023001-001</t>
  </si>
  <si>
    <t>Unisex, Mini Ball 20cm, Burgundy</t>
  </si>
  <si>
    <t>5023002-600</t>
  </si>
  <si>
    <t>Мини мяч 20см</t>
  </si>
  <si>
    <t>Мини мяч RANK для фитнеса и йоги — компактный и легкий аксессуар для эффективных тренировок. Легкий и прочный, выполненный из нескользящего материала, он обеспечивает комфорт во время упражнений.
- Подходит для занятий пилатесом, йогой и гимнастикой, помогая плавно проработать разнообразные группы мышц без излишней нагрузки.
- В комплект входит трубочка для удобного и быстрого надувания, а так же ключ для вынимания заглушки, обеспечивая готовность к занятиям в любое время.
- Диаметр 20 см делает его незаменимым для точечной проработки мышц и функциональных тренировок.
- Выдерживает вес до 80 кг, что позволяет использовать его широкому кругу пользователей.
- Советы по адаптации к температуре помогают сохранить качество материала и избежать повреждений.</t>
  </si>
  <si>
    <t>бордовый</t>
  </si>
  <si>
    <t>20</t>
  </si>
  <si>
    <t>Woman, PWR Bra Medium, Olive</t>
  </si>
  <si>
    <t>1018002-300</t>
  </si>
  <si>
    <t>Бра</t>
  </si>
  <si>
    <t>Нижнее белье</t>
  </si>
  <si>
    <t>Бра RANK предлагает идеальное сочетание инновационных технологий и комфорта. Подходит для активных тренировок и повседневного использования благодаря продуманной конструкции и использованию передовых материалов.
- Размер на модели - S. Параметры модели - 86;62;93.
- Усовершенствованная ткань обеспечивает естественное прилегание и поддержку, создавая комфортные условия для длительного ношения.
- Интегрированная технология COOL-TEX эффективно отводит излишки влаги, обеспечивая постоянную свежесть и комфорт в процессе любой активности.
- Эластичный материал, растягивающийся по долевой и утковой нитям, способствует коррекции фигуры, поддерживая тело в нужных местах.
- Встроенные поддерживающие чашки создают надежную поддержку груди, сохраняя естественный контур и комфорт.
- Гипоаллергенная подкладка делает бра безопасным для кожи, минимизируя риск раздражения и обеспечивая длительное ношение без дискомфорта.
- Лямки с сетчатой обработкой уменьшают нагрузку на плечи, обеспечивая дополнительную вентиляцию и комфортное ношение в течение всего дня.</t>
  </si>
  <si>
    <t>Woman, PWR Bra Medium, Black</t>
  </si>
  <si>
    <t>1018002-001</t>
  </si>
  <si>
    <t>Woman, PWR Bra Medium, Coffee</t>
  </si>
  <si>
    <t>1018002-200</t>
  </si>
  <si>
    <t>Woman, PWR Bra Medium, Chocolate</t>
  </si>
  <si>
    <t>1018002-700</t>
  </si>
  <si>
    <t>Woman, Seamless Bra Low, Black</t>
  </si>
  <si>
    <t>1018001-001</t>
  </si>
  <si>
    <t>Топ женский RANK Seamless Bra Low 
Удобный и функциональный женский топ с бесшовной конструкцией для тренировок и повседневного комфорта. Мягкое прилегание и эластичный материал обеспечивают поддержку при любых активных движениях.
Состав ткани: 92% полиамид, 8% эластан.
• Бесшовная конструкция: комфорт, гладкость и отсутствие натираний
• Регулируемые лямки: точная посадка под индивидуальные параметры
• Съёмные мягкие чашки: дополнительная поддержка и сохранение формы
• Поддерживающая зона под грудью с логотипом RANK: равномерное распределение нагрузки и аккуратный акцент
• Плотная вязка: исключает просвечивание, матовый и аккуратный вид
• Универсальный спортивный дизайн: подходит для тренировок и повседневного ношения
Топ комфортно сидит, сохраняет форму и поддерживает грудь во время активных нагрузок. Идеален для фитнеса, йоги, бега и повседневного стиля. Универсальный женский топ — комфорт и функциональность каждый день.
На модели размер M, рост 173см</t>
  </si>
  <si>
    <t>Woman, Seamless Bra Low, Fire Orange</t>
  </si>
  <si>
    <t>1018001-800</t>
  </si>
  <si>
    <t>Woman, PWR Bra Medium, Black Leather</t>
  </si>
  <si>
    <t>1018007-007</t>
  </si>
  <si>
    <t>Бра женский RANK  PWR Bra Medium 
Функциональное женское бра с высоким уровнем поддержки для интенсивных тренировок. Технология PWR обеспечивает плотное прилегание, надёжную фиксацию груди и комфорт при силовых, кардио и беговых нагрузках.
Состав ткани: 85% полиэстер, 15% эластан.
• Ткань PWR: двуслойная конструкция с гладким внешним слоем и эластичной внутренней основой
• Высокая поддержка: стабильная посадка и уменьшение смещения груди при активности
• Сетчатая спинка: улучшенная вентиляция и предотвращение перегрева
• Анатомичный крой: повторяет контуры тела, свобода движений
• Эластичный материал: поддержка и комфорт при силовых, кардио и функциональных тренировках
Бра сохраняет форму, обеспечивает надёжную поддержку и комфорт даже при высокой нагрузке. Идеально для фитнеса, бега, HIIT и функциональных тренировок. Универсальное женское спортивное бра  — стабильность и стиль каждый день.
На модели размер M, рост 173см</t>
  </si>
  <si>
    <t>Woman, Seamless Top, Black</t>
  </si>
  <si>
    <t>1019007-001</t>
  </si>
  <si>
    <t>Топ</t>
  </si>
  <si>
    <t>Топ женский RANK Seamless Top 
Функциональный женский топ с технологией Seamless для тренировок и активного образа жизни. Полностью бесшовная конструкция обеспечивает мягкое и плотное прилегание, комфорт при движении и свободу для любых нагрузок.
Состав ткани: 92% полиамид, 8% эластан.
• Seamless-технология: бесшовная конструкция для максимального комфорта
• Полиамид и эластан: эластичность, прочность и отвод влаги
• Широкий пояс с логотипом RANK: надёжная фиксация и подчёркнутая талия
• Съёмные чашки: регулируемая поддержка
• Широкие лямки: стабильная посадка без давления
Топ удобно сидит, поддерживает мышцы и сохраняет форму при интенсивных тренировках. Легко сочетать с леггинсами, шортами и спортивными комплектами.
Идеален для фитнеса, йоги, бега и активного образа жизни. Универсальный женский спортивный топ — комфорт и стиль каждый день.
На модели размер M, рост 173см</t>
  </si>
  <si>
    <t>Woman, Seamless Top, Fire Orange</t>
  </si>
  <si>
    <t>1019007-800</t>
  </si>
  <si>
    <t>Топ женский RANK Seamless Top 
Функциональный женский топ с технологией Seamless для тренировок и активного образа жизни. Полностью бесшовная конструкция обеспечивает мягкое и плотное прилегание, комфорт при движении и свободу для любых нагрузок.
Состав ткани: 92% полиамид, 8% эластан.
• Seamless-технология: бесшовная конструкция для максимального комфорта
• Широкий пояс с логотипом RANK: надёжная фиксация и подчёркнутая талия
• Съёмные чашки: регулируемая поддержка
• Усиленные зоны: долговечность и износостойкость
• Широкие лямки: стабильная посадка без давления
Топ удобно сидит, поддерживает мышцы и сохраняет форму при интенсивных тренировках. Легко сочетать с леггинсами, шортами и спортивными комплектами.
Идеален для фитнеса, йоги, бега и активного образа жизни. Универсальный женский спортивный топ — комфорт и стиль каждый день.
На модели размер M, рост 173см</t>
  </si>
  <si>
    <t>Man, Underwear Pack 2 Pairs, Black</t>
  </si>
  <si>
    <t>1022001-001</t>
  </si>
  <si>
    <t>Трусы</t>
  </si>
  <si>
    <t>Трусы мужские боксеры RANK Underwear Pack 2 Pairs (набор 2 шт)
Удобные мужские трусы боксеры на каждый день — комплект из 2 пар из мягкого хлопка с добавлением эластана. Комфортная посадка, дышащий материал и продуманный крой обеспечивают удобство в течение всего дня.
Состав ткани: 95% хлопок, 5% эластан.
• Натуральный хлопок: мягкость, комфорт и воздухопроницаемость
• Эластичная ткань: удобная посадка и свобода движений
• Плоские швы: минимум натираний при повседневной носке
• Комплект 2 шт: выгодно и практично
Классический крой подходит для любого типа фигуры и не сковывает движения. Трусы сохраняют форму и комфорт даже при длительном использовании.
Идеальны для повседневной носки, работы, спорта и активного образа жизни. Универсальные мужские трусы — комфорт каждый день.
На модели размер L, рост 185см</t>
  </si>
  <si>
    <t>95% хлопок, 5% эластан</t>
  </si>
  <si>
    <t>Unisex, Sport socks low 3 pcs, Black/White/Grey</t>
  </si>
  <si>
    <t>3012005-999</t>
  </si>
  <si>
    <t>Носки (3 пары)</t>
  </si>
  <si>
    <t>Аксессуары</t>
  </si>
  <si>
    <t>Носки и гетры</t>
  </si>
  <si>
    <t>Носки RANK Low Sport Socks 3 — это идеальный выбор для активного образа жизни, представляющие уникальное сочетание комфорта и поддержки. В набор входят три пары, изготовленные из лёгких и дышащих материалов, которые помогают вашим ногам оставаться прохладными даже в самую жаркую погоду. Обеспечивая поддержку арки, они снижают нагрузку на стопы, улучшая качество вашей физической активности.
- Лёгкие и дышащие материалы способствуют естественной вентиляции, обеспечивая охлаждение и комфорт для ваших ног в течение дня.
- Специальная поддержка арки снижает нагрузку на стопы, способствуя комфортному спортивному опыту и предотвращая усталость во время тренировок.
- Носки идеальны как для спортивных занятий, так и для повседневного использования, предлагая комфорт и долговечность в любой обстановке.
- Универсальный дизайн подходит спортсменам и любителям комфорта, делая их оптимальным выбором для любого возраста и стиля.
- Прочные материалы гарантируют долгое использование без потери качества и функциональности, что делает их отличным вложением в ваш комфорт.
- Набор из трёх пар позволяет легко сочетать носки с различными спортивными или повседневными образами, обеспечивая гармоничный внешний вид.</t>
  </si>
  <si>
    <t>черный/серый/белый</t>
  </si>
  <si>
    <t>39% нейлон, 56% полиэстер, 5% эластан</t>
  </si>
  <si>
    <t>EUR</t>
  </si>
  <si>
    <t>37-39</t>
  </si>
  <si>
    <t>43-45</t>
  </si>
  <si>
    <t>Unisex, Everyday socks high 3 pcs, Black/White/Grey</t>
  </si>
  <si>
    <t>3012010-001</t>
  </si>
  <si>
    <t>57% хлопок, 40% полиэстер, 3% эластан</t>
  </si>
  <si>
    <t>Unisex, Everyday socks high 3 pcs, White</t>
  </si>
  <si>
    <t>3012010-101</t>
  </si>
  <si>
    <t>белый</t>
  </si>
  <si>
    <t>3012010-111</t>
  </si>
  <si>
    <t>белый/серый/черный</t>
  </si>
  <si>
    <t>Unisex, Sport socks mid 3 pcs, Black</t>
  </si>
  <si>
    <t>3012014-001</t>
  </si>
  <si>
    <t>71% хлопок, 26% полиэстер, 2% спандекс, 1% нейлон</t>
  </si>
  <si>
    <t>Unisex, Sport socks mid 3 pcs, White</t>
  </si>
  <si>
    <t>3012014-101</t>
  </si>
  <si>
    <t>Unisex, Sport socks low 3 pcs, Black</t>
  </si>
  <si>
    <t>3012015-001</t>
  </si>
  <si>
    <t>75% хлопок, 23% полиэстер, 2% эластан</t>
  </si>
  <si>
    <t>Unisex, Sport socks low 3 pcs, White</t>
  </si>
  <si>
    <t>3012015-101</t>
  </si>
  <si>
    <t>Unisex, Everyday socks low 3 pcs, Black</t>
  </si>
  <si>
    <t>3012012-001</t>
  </si>
  <si>
    <t>75% хлопок, 23% полиэстер, 1% спандекс, 1% нейлон</t>
  </si>
  <si>
    <t>Unisex, Everyday socks low 3 pcs, White</t>
  </si>
  <si>
    <t>3012012-101</t>
  </si>
  <si>
    <t>Unisex, Everyday socks mid 3 pcs, White</t>
  </si>
  <si>
    <t>3012011-101</t>
  </si>
  <si>
    <t>65% хлопок, 33% полиэстер, 2% эластан</t>
  </si>
  <si>
    <t>Unisex, Socks high 3 pcs, Black</t>
  </si>
  <si>
    <t>3012003-002</t>
  </si>
  <si>
    <t>Носки RANK High Socks (3 пары) — это уникальное сочетание комфорта и поддержки, которое позволяет достичь высоких результатов в любой активности. Эти носки обеспечивают оптимальные условия для ваших ног в любых ситуациях.
- Изготовлены из легких и дышащих материалов, носки сохраняют ноги прохладными и сухими даже в самую жаркую погоду, улучшая общее самочувствие.  
- Поддержка арки снижает нагрузку на стопы, повышая комфорт и устойчивость при физических нагрузках и длительных прогулках.  
- Идеальны для спорта, бега и повседневного использования, эти носки обеспечивают комфорт и поддержку в любых ситуациях.  
- Долговечные и качественные материалы гарантируют износостойкость и длительное использование без потери качества и формы.  
- Удобная посадка предотвращает скольжение и образование мозолей, что особенно важно при активной деятельности.  
- Носки RANK High Socks — ваш верный спутник для достижения лучших спортивных результатов и ежедневного комфорта.</t>
  </si>
  <si>
    <t>67% хлопок, 30% полиэстер, 3% эластан</t>
  </si>
  <si>
    <t>RUS</t>
  </si>
  <si>
    <t>S(35-37)</t>
  </si>
  <si>
    <t>35-37</t>
  </si>
  <si>
    <t>Unisex, Everyday socks mid 3 pcs, Black</t>
  </si>
  <si>
    <t>3012011-001</t>
  </si>
  <si>
    <t>Unisex, Sport socks high 3 pcs, Black</t>
  </si>
  <si>
    <t>3012013-001</t>
  </si>
  <si>
    <t>69% хлопок, 28% полиэстер, 2% спандекс, 1% нейлон</t>
  </si>
  <si>
    <t>Unisex, Sport socks high 3 pcs, White</t>
  </si>
  <si>
    <t>3012013-101</t>
  </si>
  <si>
    <t>Man, Roar, White</t>
  </si>
  <si>
    <t>2007004-101</t>
  </si>
  <si>
    <t>Кроссовки</t>
  </si>
  <si>
    <t>Обувь</t>
  </si>
  <si>
    <t>Обувь для спорта</t>
  </si>
  <si>
    <t>Кроссовки RANK Roar — идеальный выбор для активного образа жизни. Благодаря инновационной технологии подошвы, они обеспечивают мягкую амортизацию и возврат энергии, что придаёт каждому шагу пружинистость. Износостойкая технология WEAR-SOLE обеспечивает надежное сцепление с поверхностью. Усиленная пятка и проклейка носка повышают износостойкость, а специально разработанные петли шнурков улучшают фиксацию обуви, обеспечивая комфорт при энергичных движениях.
- Технология EVA снижает ударные нагрузки и увеличивает эффективность при движении.
- WEAR-SOLE гарантирует долговечность и непревзойденное сцепление.
- Усиленная пятка добавляет поддержку, снижая усталость.
- Проклеенный носок улучшает прочность для долгой эксплуатации.
- Петли шнурков стабилизируют обувь при быстрых маневрах.</t>
  </si>
  <si>
    <t>белый/черный</t>
  </si>
  <si>
    <t>80% иск.кожа, 20% полиэстер, 90%Этиленвинилацетат,10%термопластичный полиуретан</t>
  </si>
  <si>
    <t>41</t>
  </si>
  <si>
    <t>42</t>
  </si>
  <si>
    <t>43</t>
  </si>
  <si>
    <t>44</t>
  </si>
  <si>
    <t>45</t>
  </si>
  <si>
    <t>Man, Mate, Red</t>
  </si>
  <si>
    <t>2007007-601</t>
  </si>
  <si>
    <t>Кроссовки RANK Mate — это сочетание высоких технологий и комфорта для активных людей. Они идеально подходят для бега и интенсивных тренировок благодаря технологии WEAR-SOLE, обеспечивающей износостойкость и отличное сцепление. Усиленная пятка и носок, а также вязаная сетка верхней части обеспечивают стабильность и превосходную вентиляцию.
- Технология WEAR-SOLE обеспечивает устойчивость и надежное сцепление с любыми поверхностями.
- Усиленная пятка предоставляет дополнительную стабильность и предотвращает травмы.
- Эргономичная конструкция снижает риск травм и улучшает спортивные результаты.
- Прочность и отличное сцепление делают их идеальными для беговых сессий и интенсивных тренировок.
- Стильный и функциональный дизайн подходит для любого спортивного гардероба.</t>
  </si>
  <si>
    <t>красный</t>
  </si>
  <si>
    <t>70% Полиэстер, 20% полиуретан, 10% термопластичный полиуретан, 90%Этиленвинилацетат,10%термопластичный полиуретан</t>
  </si>
  <si>
    <t>Man, Base, Light grey</t>
  </si>
  <si>
    <t>2007001-105</t>
  </si>
  <si>
    <t>Кроссовки RANK Base — это идеальный выбор для тех, кто ведёт активный образ жизни. Они обеспечивают комфорт через эффективную амортизацию и отличное сцепление, делая их подходящими для активного отдыха и повседневной носки.
- Использование технологии EVA в подошве кроссовок гарантирует мягкость и амортизацию, снижая нагрузку на ноги и возвращая энергию для более комфортного передвижения.
- Верхняя часть из лёгкого и дышащего сетчатого материала обеспечивает превосходную вентиляцию, предотвращая избыточную влажность и дискомфорт в теплую погоду.
- Комфортные стельки адаптируются к форме стопы, обеспечивая индивидуальную поддержку и идеально точное прилегание, повышая удобство.
- Прочная резиновая подошва обеспечивает универсальное сцепление с различными поверхностями, одновременно демонстрируя высокую износостойкость для долгого срока службы.
- Эти кроссовки отлично подходят для городских прогулок, сочетая универсальность и функциональность.
- Долговечность материалов и надежная конструкция делают кроссовки RANK Base устойчивыми к повседневным испытаниям, обеспечивая уверенность в каждом шаге.</t>
  </si>
  <si>
    <t>светло-серый/белый</t>
  </si>
  <si>
    <t>80% Полиэстер,15% полиуретан, 5% термопластичный полиуретан, 100% Этиленвинилацетат</t>
  </si>
  <si>
    <t>Man, Arena, Grey</t>
  </si>
  <si>
    <t>2007003-102</t>
  </si>
  <si>
    <t>Кроссовки RANK Arena — это ваш надежный партнер для бега и интенсивных тренировок, созданный с использованием современных технологий для максимальной производительности и комфорта.  
- Технология EVA обеспечивает великолепную амортизацию, эффективно возвращая энергию на каждом шагу, что способствует легкому и комфортному движению.  
- Внешняя подошва с технологией WEAR-SOLE гарантирует высокую износостойкость и оптимальное сцепление с различными поверхностями, делая обувь универсальной для любых тренировок.  
- Усиленный пластиковый материал в области пятки вместе с двухслойной сеткой верха обеспечивает надежную вентиляцию и поддерживает удобную посадку.  
- Эргономичная конструкция пяточной зоны гарантирует идеальную фиксацию, снижая риск травм и обеспечивая поддержку во время активности.  
- Укрепленный носок обеспечивает дополнительную защиту и устойчивость, что важно для динамичных видов спорта.  
- Элегантный дизайн в сочетании с технологическими преимуществами делает кроссовки RANK Arena идеальным выбором для активных людей.</t>
  </si>
  <si>
    <t>серый/белый</t>
  </si>
  <si>
    <t>Man, Base, Black/White</t>
  </si>
  <si>
    <t>2007001-002</t>
  </si>
  <si>
    <t>черный/белый</t>
  </si>
  <si>
    <t>Man, Base, Grey/White</t>
  </si>
  <si>
    <t>2007001-102</t>
  </si>
  <si>
    <t>Man, Arena 2, Black</t>
  </si>
  <si>
    <t>2007011-001</t>
  </si>
  <si>
    <t>Кроссовки RANK Arena 2 – идеальные базовые кроссовки для бега или занятий в зале. Эти стильные и функциональные кроссовки созданы для спортсменов, которые ценят качество и комфорт. Они обеспечивают превосходную поддержку и амортизацию, помогая вам достичь лучших результатов на тренировках.
- Комбинация материалов в подошве обеспечивает отличную амортизацию и долговечность, идеальную для постоянных тренировок.
- Верх из высококачественного текстильного жаккарда с пленочным покрытием способствует долговечности и устойчив к износу при активном использовании.
- Универсальный черный цвет кроссовок легко сочетается с любым спортивным стилем, добавляя элегантности вашему образу, 
- Вентиляционные зоны обеспечивают отличную воздухопроницаемость, сохраняя ноги сухими и комфортными даже при интенсивных нагрузках.
- Улучшенная форма обеспечивает поддержку стопы, уменьшая риск усталости и травм, что особенно важно для беговых и силовых тренировок.
- Эластичность в ключевых зонах кроссовок позволяет комфортно перемещаться, обеспечивая свободу движений в зале и на трассе.</t>
  </si>
  <si>
    <t>верх: 100% полиэстер, подошва: 80% филон, 20% резина, стелька: 80% пеноматериал, 20% синтетическая сетка</t>
  </si>
  <si>
    <t>Man, Mate, Black/White</t>
  </si>
  <si>
    <t>2007007-002</t>
  </si>
  <si>
    <t>Man, Roar, Grey</t>
  </si>
  <si>
    <t>2007004-103</t>
  </si>
  <si>
    <t>серый/черный</t>
  </si>
  <si>
    <t>Man, Arena, Black</t>
  </si>
  <si>
    <t>2007003-002</t>
  </si>
  <si>
    <t>Man, Roar, Black</t>
  </si>
  <si>
    <t>2007004-002</t>
  </si>
  <si>
    <t>Man, Base, Black</t>
  </si>
  <si>
    <t>2007001-001</t>
  </si>
  <si>
    <t>Man, Record, Black/White</t>
  </si>
  <si>
    <t>2007002-002</t>
  </si>
  <si>
    <t>Кроссовки RANK Record — это выбор профессионалов для бега и интенсивных тренировок. Они созданы для обеспечения максимального комфорта и производительности с использованием передовых технологий. Благодаря EVA межподошве, кроссовки обеспечивают мягкость и качественную амортизацию, возвращая энергию при каждом шаге. Прочная подошва с технологией WEAR-SOLE гарантирует отличное сцепление с любой поверхностью.
- Подошва EVA предлагает исключительную амортизацию и энергичность движения, улучшая беговую динамику.
- Внешняя часть подошвы WEAR-SOLE обеспечивает надежное сцепление, устойчивое к различным погодным условиям и поверхностям.
- Усиленная пятка укрепляет поддержку и предотвращает усталость стопы при длительных занятиях.
- Двухслойное плетение верха способствует отличной вентиляции, сохраняя свежесть даже при интенсивных нагрузках.
- Эргономичный дизайн зоны пятки и усиленный носок обеспечивают надежную фиксацию и стабильность при движении.
- Эти кроссовки идеально подходят для бегунов, стремящихся к комфорту и технологическим инновациям.</t>
  </si>
  <si>
    <t>80% Полиэстер, 20% полиуретан, 90%Этиленвинилацетат,10%термопластичный полиуретан</t>
  </si>
  <si>
    <t>Man, Record, Grey/Beige</t>
  </si>
  <si>
    <t>2007002-102</t>
  </si>
  <si>
    <t>серый/бежевый</t>
  </si>
  <si>
    <t>Man, Mate, Grey</t>
  </si>
  <si>
    <t>2007007-102</t>
  </si>
  <si>
    <t>Man, TR run, Black/white</t>
  </si>
  <si>
    <t>2007028-002</t>
  </si>
  <si>
    <t>Trail Running</t>
  </si>
  <si>
    <t>Кроссовки RANK TR RUN идеально подходят для бега по пересеченной местности и ежедневных тренировок. Обладая легкостью и комфортом, они делают каждый шаг уверенным. Верхняя часть кроссовок выполненна с технологией вязки, позволяет сохраняет внутреннюю сухость, поддерживая оптимальные условия для комфортного бега.  
- Анатомически продуманная конструкция верха с полиуретановыми накладками обеспечивает повышенную износостойкость и долговечность в важных местах.  
- Промежуточная подошва выполнена из филона, обеспечивающего отличную амортизацию и легкость, позволяя снизить нагрузку на ноги.  
- Язычок и пятка обволакивают ногу, создавая ощущение второго носка и идеальной посадки, для полного контроля движения.  
- Пластизолевый логотип и прочные эластичные шнурки завершают стильный и современный дизайн кроссовок.  
- Подошва из термопластичной резины обеспечивает плавный переход с пятки на носок и отличное сцепление, помогая сохранить стабильность при беге.</t>
  </si>
  <si>
    <t>92% полиэстер, 3% эластан, 5% полиуретан; 100% полиэстер; 75% филон, 25% термопластичная резина</t>
  </si>
  <si>
    <t>Man, Crossover, Black</t>
  </si>
  <si>
    <t>2007042-001</t>
  </si>
  <si>
    <t>Кроссовки RANK Crossover созданы для активного отдыха и трейловых забегов. Сочетая эффективную поддержку и отличное сцепление, они гарантируют уверенность и комфорт на любой поверхности. Технология PROOF-TEX на верхней части защищает от влаги и продлевает срок службы, поддерживая сухость и комфорт внутри кроссовок. 
- Полиуретановые накладки в области мыска и пятки повышают износостойкость, обеспечивая надежную поддержку и защиту на сложной местности.  
- Усиленный рисунок протектора подошвы обеспечивает оптимальное сцепление с поверхностью, предотвращая скольжение и улучшая устойчивость.  
- Внутренний слой из мягкого полиэстера сохраняет тепло и предотвращает перегрев, поддерживая комфортную температуру в любой обстановке.  
- Промежуточная подошва из филона и морозоустойчивая резина с EVA обеспечивают отличную амортизацию и легкость, что критично для длительных прогулок.  
- Пластизолевый логотип на язычке и литая резиновая подошва с термопечатью создают динамичный дизайн.</t>
  </si>
  <si>
    <t>50% полиэстер, 50% полиуретан; 100% полиэстер; 70% филон, 30%  этиленвинилацетат</t>
  </si>
  <si>
    <t>40</t>
  </si>
  <si>
    <t>Man, Exelsior, Beige/white/black</t>
  </si>
  <si>
    <t>2007053-201</t>
  </si>
  <si>
    <t>Кроссовки RANK Exelsior разработаны для бега по неровным поверхностям, а так же подходят для повседневной носки. Легкие и с отличным сцеплением, они обеспечивают плотное прилегание благодаря каркасной системе шнуровки. Верх с использованием технологии PROOF-TEX защищает от влаги и поддерживает сухость, увеличивая комфорт во время длительных пробежек. 
- Анатомически продуманная конструкция с полиуретановыми накладками обеспечивает износостойкость и оптимальную посадку по стопе.  
- Светоотражающие элементы на мысе увеличивают видимость в темное время суток, добавляя безопасность вашим тренировкам.  
- Объемная подошва из филона с термопластичной резиной и шипами обеспечивает отличную амортизацию, сцепление и устойчивость на непростых поверхностях.  
- Тонкие прочные шнурки и система шнуровки с фиксацией позволяют легко регулировать прилегание кроссовка к ноге.  
- Лаконичный дизайн, дополненный гравировкой на пятке и язычке подходит для любого образа.</t>
  </si>
  <si>
    <t>бежевый/белый/черный</t>
  </si>
  <si>
    <t>57% полиэстер, 35% термополиуретан, 8% полиуретан ; 100% полиэстер; 85% этиленвинилацетат, 15% термопластичная резина</t>
  </si>
  <si>
    <t>Unisex, Touch Screen Gloves, Black</t>
  </si>
  <si>
    <t>3011001-001</t>
  </si>
  <si>
    <t>Перчатки</t>
  </si>
  <si>
    <t>Перчатки RANK TOUCH SCREEN это сочетание стиля и функциональности, созданные для тех, кто ценит комфорт и практичность. Благодаря 100% акрилу, они сохраняют тепло и отлично подойдут для повседневного использования в холодное время года. Материал из 100% акрила обеспечит влагостойкость и сохранит цвет, форму и тепло, даже при длительном ношении.
- Гипоаллергенная и мягкая на ощупь фактура обеспечит комфорт, не раздражая кожу и создавая уютное ощущение.
- Специальная обработка на кончиках пальцев для сенсорных экранов позволяет без труда пользоваться смартфонами и планшетами.
- Обтачные швы и пришитый стильный патч добавляют изюминку и долговечность.
- Эластичные двуслойные манжеты из акрила обеспечивают плотное прилегание и надежно удерживают тепло.
- Пряжа другого цвета на указательном и большом пальцах акцентирует внимание на технологии Touch-Screen.</t>
  </si>
  <si>
    <t>100% акрил</t>
  </si>
  <si>
    <t>S/M</t>
  </si>
  <si>
    <t>L/XL</t>
  </si>
  <si>
    <t>Unisex, Core BLK Gloves, Black</t>
  </si>
  <si>
    <t>3011003-002</t>
  </si>
  <si>
    <t>Утеплённые перчатки с микрофлисом предназначены для надежной защиты ваших рук от холода, обеспечивая комфорт при температуре до -10 градусов. Внутри они утеплены мягким микрофлисом, который сохраняет тепло и при этом позволяет коже дышать. Технология Touch TEX, примененная на пальцах, делает возможным использование сенсорных экранов, не снимая перчаток, что особенно удобно в холодную погоду.
Удобные манжеты обеспечивают плотное прилегание к запястьям, предотвращая попадание холодного воздуха внутрь и обеспечивая дополнительный комфорт. Перчатки доступны в трёх размерах, чтобы обеспечить оптимальную посадку для каждого. Благодаря своей эластичности и прочности, эти перчатки станут незаменимым аксессуаром для зимних прогулок, активного отдыха или повседневного использования.</t>
  </si>
  <si>
    <t>XL/2XL</t>
  </si>
  <si>
    <t>Man, Power, White</t>
  </si>
  <si>
    <t>2007005-101</t>
  </si>
  <si>
    <t>Повседневная обувь</t>
  </si>
  <si>
    <t>Кроссовки RANK Power — это идеальный выбор для тех, кто ищет прочность и стиль. Они подходят как для активного времяпрепровождения, так и для повседневных прогулок. Сочетая в себе лёгкость и дышащую конструкцию, они обеспечивают необходимый комфорт и поддержку в быстром ритме городской жизни.
- Лёгкая и дышащая конструкция кроссовок поддерживает естественную вентиляцию, обеспечивая комфорт и сухость в течение всего дня.
- Технология EVA в подошве обеспечивает мягкость и отличную амортизацию, минимизируя ударные нагрузки и снижая риск усталости.
- Конструкция подошвы способствует эффективному поглощению ударов, что делает каждый шаг лёгким и уверенным.
- Энергия, возвращаемая с каждым шагом, помогает держать ноги в тонусе в течение всего дня, что идеально для активного образа жизни.
- Прочные материалы делают их отличным выбором для тех, кто ценит качество и надежность обуви.</t>
  </si>
  <si>
    <t>80% Полиэстер, 15% полиуретан, 5% термопластичный полиуретан, 100% Этиленвинилацетат</t>
  </si>
  <si>
    <t>Man, Power, Blue</t>
  </si>
  <si>
    <t>2007005-402</t>
  </si>
  <si>
    <t>темно-синий/белый</t>
  </si>
  <si>
    <t>Man, Сhallenger boots, Camel</t>
  </si>
  <si>
    <t>2009004-801</t>
  </si>
  <si>
    <t>Ботинки</t>
  </si>
  <si>
    <t>Ботинки Challenger в баскетбольном стиле созданы для комфортных прогулок в любую погоду. Утепленные и с двухкомпонентной подошвой, они обеспечивают амортизацию и стабильность, делая вашу походку уверенной и легкой. Комбинированная система шнуровок обеспечивает надежную фиксацию, упрощая надевание и снятие ботинок. PROOF-TEX и HEAT-TEX технологии обеспечивают водо- и терморегуляцию, защищая от неблагоприятной погоды.
- Верх из текстиля и синтетической кожи гарантирует прочность и современный внешний вид, который подходит для любого случая.
- Теплая подкладка сохраняет ваше тепло в зимние дни, обеспечивая комфорт в экстремальные погодные условия.
- Съемная стелька с антимикробным покрытием помогает поддерживать свежесть и гигиену на протяжении всего дня.
- Промежуточная подошва эффективно поглощает ударные нагрузки, снижая утомляемость при длительной ходьбе.
- HOP-SOLE для улучшенного амортизирующего эффекта.</t>
  </si>
  <si>
    <t>коричневый</t>
  </si>
  <si>
    <t>66% полимерный материал, 29% текстиль, 5% иск.замша; 100% текстиль; полимерный материал, резина</t>
  </si>
  <si>
    <t>Man, Ice Block boots, Black</t>
  </si>
  <si>
    <t>2009016-001</t>
  </si>
  <si>
    <t>Мужские ботинки RANK Ice Block созданы для уверенной ходьбы в любых погодных условиях. Благодаря продуманным материалам и конструкции, эти ботинки обеспечат надежную защиту и комфорт. Они идеально подходят для активного отдыха и повседневного использования в сырую и холодную погоду.
- Водонепроницаемый верх создает надежный барьер от влаги и грязи, поддерживая оптимальные условия для ног внутри ботинка.
- Двухкомпонентная подошва гарантирует стабильное сцепление с поверхностями, от сухих и твердых до мягких и скользких.
- Формованная стелька обеспечивает комфортную посадку и фиксирует стопу, исключая риск скольжения при ходьбе.
- Комбинированная система шнуровок предоставляет надежную фиксацию, позволяя адаптировать ботинки под индивидуальные предпочтения.
- Технология HEAT-TEX поддерживает комфортную температуру внутри, обеспечивая тепло даже при минусовых температурах.
- Водоотталкивающие технологии PROOF-TEX повышают долговечность и износостойкость, защищая обувь в условиях влажной погоды.</t>
  </si>
  <si>
    <t>95% иск.кожа, 5% текстиль; 100% текстиль; 80% полимерные материалы, 20% резина</t>
  </si>
  <si>
    <t>Man, Ice Block boots, Camel</t>
  </si>
  <si>
    <t>2009016-800</t>
  </si>
  <si>
    <t>Man, Snow Runner boots, Grey</t>
  </si>
  <si>
    <t>2009006-019</t>
  </si>
  <si>
    <t>Ботинки Snow Runner Boots сочетают в себе стиль и функциональность для активного зимнего отдыха. Высококачественные материалы и передовые технологии делают их идеальными как для городской среды, так и для загородных прогулок.
- Верх из текстурированного текстиля риб-стоп с бесшовными накладками, повышает прочность и стойкость к повреждениям.
- Антибактериальная подкладка внутри сохраняет гигиену и свежесть в течение всего дня.
- Двухкомпонентная подошва из Phylon и TPR обеспечивает амортизацию, снижающую утомляемость во время долгих прогулок.
- Износостойкая резиновая подошва защищает от ударных нагрузок, обеспечивая отличное сцепление и минимальный вес.
- Усиленная система шнуровок и накладок фиксирует стопу и предотвращает скольжение.
- Водоотталкивающие технологии PROOF-TEX делают обувь идеальной для использования в влажных условиях.</t>
  </si>
  <si>
    <t>78% текстиль, 22% полимерный материал; 100% текстиль; полимерный материал, резина</t>
  </si>
  <si>
    <t>Man, Frost Bite boots, Black</t>
  </si>
  <si>
    <t>2009113-001</t>
  </si>
  <si>
    <t>Ботинки мужские Frost Bite — это высокотехнологичная обувь, созданная для надежной защиты и комфорта в условиях непогоды. Эти ботинки идеально подойдут для активного отдыха и повседневного использования. Надежные водонепроницаемые материалы и инновационные технологии обеспечивают сухость и уют в любую погоду.
- Водонепроницаемый верх с технологией PROOF-TEX надежно защищает от влаги, поддерживая оптимальный микроклимат внутри. Наслаждайтесь комфортом в дождливую и грязную погоду.
- Двухкомпонентная подошва гарантирует устойчивое сцепление на любых поверхностях. Подходит для прогулок по скользкому или неровному грунту.
- Формованная стелька обеспечивает идеальную посадку, исключая скольжение. Ноги будут чувствовать себя комфортно даже при длительной носке.
- Комбинированная система шнуровок обеспечит надежную фиксацию, что позволяет точно регулировать плотность прилегания.
- Технология HEAT-TEX сохраняет комфортную температуру даже в холодные дни, обеспечивая тепло для ваших ног.
- Усиленная пятка добавляет поддержку и устойчивость, что предотвращает травмы при активном движении.</t>
  </si>
  <si>
    <t>60% иск.кожа, 40% текстиль; 100% текстиль; 50% полимерные материалы, 50% резина</t>
  </si>
  <si>
    <t>Man, Frost Bite boots, Green</t>
  </si>
  <si>
    <t>2009113-302</t>
  </si>
  <si>
    <t>Man, Springer boots, Grey</t>
  </si>
  <si>
    <t>2009007-019</t>
  </si>
  <si>
    <t>Ботинки Springer Boots — это надёжный выбор для тех, кто ценит защиту от влаги и комфортабельность. Зачастую погода может преподнести сюрпризы, но с данной моделью ваши ноги будут в тепле и сухости благодаря водонепроницаемому верху и антибактериальной подкладке. Технологии PROOF-TEX и HEAT-TEX защищают от влаги и регулируют тепло, обеспечивая комфорт в сложных условиях.
- Водонепроницаемый верх сохраняет сухость, создавая оптимальный микроклимат даже в экстремальных условиях.
- Двухкомпонентная подошва обеспечивает превосходное сцепление с любым типом поверхности, будь то сухая дорожка или скользкий тротуар.
- Встроенная пластина из ТПУ в промежуточной подошве способствует плавному и динамичному шагу благодаря мягкому пружинящему материалу.
- Формованная стелька плотно прилегает к стопе, устраняя скольжение и повышая комфорт.
- Комбинированная система шнуровок гарантирует надёжную фиксацию, предотвращая непреднамеренное расшнуровывание.</t>
  </si>
  <si>
    <t>Man, Springer boots, Black</t>
  </si>
  <si>
    <t>2009007-001</t>
  </si>
  <si>
    <t>Man, Moonshot boots, Black</t>
  </si>
  <si>
    <t>2009005-001</t>
  </si>
  <si>
    <t>Ботинки мужские Moonshot — это интеграция высоких технологий и функциональности в одном дизайне. Эти ботинки идеально подходят для самых разнообразных условий эксплуатации, благодаря использованию водонепроницаемых и долговечных материалов и современной конструкции, обеспечивая максимальный комфорт и защиту.
- Водонепроницаемый верх выполнен из высокоабразивного текстиля с бесшовными полимерными накладками с технологией PROOF-TEX, обеспечивает длительную защиту и устойчивость к износу, сохраняя стильный вид.
- Формованный резиновый носок гарантирует дополнительную защиту от ударов и повышает сопротивляемость к износу.
- Антибактериальная подкладка контролирует свежесть внутри, предотвращая размножение бактерий и неприятные запахи.
- Двухкомпонентная подошва с резиновой смесью TOUCH-GRIP обеспечивает устойчивое сцепление на любых поверхностях, а технология HOP-SOLE вносит амортизацию и комфорт.
- Подошва усилена пластиной, которая стабилизирует и поддерживает стопу, улучшая общую динамику при движении.
- Система шнуровки BOA облегчает застегивание и обеспечит надежную фиксацию для уверенности в любых условиях.</t>
  </si>
  <si>
    <t>81% текстиль, 19% полимерный материал; 100% текстиль; полимерный материал, резина</t>
  </si>
  <si>
    <t>Man, Avior, Black</t>
  </si>
  <si>
    <t>2007036-001</t>
  </si>
  <si>
    <t>Ботинки RANK Avior отличный выбор для любителей комфорта и универсальности. Сочетая утепление и двухкомпонентную подошву, эти ботинки обеспечивают уверенность и легкость хода в любых условиях благодаря продуманной конструкции и современным технологиям. Трехкомпозитный верх с пропиткой PROOF-TEX надежно защищает от влаги и ветра, поддерживая сухость и комфорт в любую погоду.  
- Сочетание полиуретана с искусственной и натуральной кожей улучшает износостойкость и обеспечивает надежную фиксацию на ноге.  
- HEAT-TEX технология поддерживает комфортную температуру, защищая от холода, и гарантирует сухость при неблагоприятных условиях.  
- Высокий силуэт и продуманное крепление язычка предотвращают проникновение капель и грязи, повышая удобство эксплуатации ботинок.  
- Два дополнительных отверстия для шнурков позволяют настраивать посадку ботинок, обеспечивая максимальный комфорт.  
- Подошва из EVA и термопластичной резины с активным рисунком протектора гарантирует хорошее сцепление и устойчивость на любой поверхности.</t>
  </si>
  <si>
    <t>42% полиуретан, 33% искусственная кожа, 25% натуральная кожа; 100% полиэстер; 52% этиленвинилацетат, 38% термопластичная резина</t>
  </si>
  <si>
    <t>Man, Сhallenger boots, Grey</t>
  </si>
  <si>
    <t>2009004-019</t>
  </si>
  <si>
    <t>Man, Snow Runner boots, Black</t>
  </si>
  <si>
    <t>2009006-001</t>
  </si>
  <si>
    <t>Man, Snowhunter, Brown</t>
  </si>
  <si>
    <t>2007038-700</t>
  </si>
  <si>
    <t>Ботинки RANK Snowhunter это идеальное сочетание стиля, комфорта и легкости. Несмотря на массивный вид, они практически не ощущаются на ноге. Благодаря пропитке от влаги, высокой износостойкости и стильному цвету, эта обувь подходит как для активного отдыха, так и для повседневных стилей. Верхний двухкомпозитный слой с пропиткой PROOF-TEX обеспечивает надежную защиту от влаги и ветра, позволяя сохранять ноги сухими.  
- Полиуретан и искусственная замша повышают износостойкость, гарантируя защиту в местах наибольшего износа и фиксацию.  
- Технология HEAT-TEX сохраняет комфортную температуру внутри ботинок, обеспечивая тепло даже в холодные зимние дни.  
- Высокий силуэт эффективно защищает от влаги и грязи, а продуманное крепление язычка увеличивает надежность и комфорт обуви.  
- Дополнительное отверстие для шнурков позволяет регулировать степень фиксации.  
- Промежуточная подошва из филона и термопластичной резины обеспечивает хорошую амортизацию, легкость и сцепление с различными поверхностями.</t>
  </si>
  <si>
    <t>90% полиуретан, 10% искуственная замша ; 100% полиэстер; 80% филон, 20% термопластичная резина</t>
  </si>
  <si>
    <t>Man, Arch Leather, White</t>
  </si>
  <si>
    <t>2009009-101</t>
  </si>
  <si>
    <t>Кроссовки RANK Arch Leather идеально подходят для любого сезона благодаря классическому силуэту и высокотехнологичной конструкции. Изготовленные из композитной кожи и оснащенные двухкомпонентной подошвой, они обеспечивают надежное сцепление и комфорт на любой поверхности.
- Композитная кожа защищает ваши ноги от влаги, сохраняя их сухими и комфортными даже в неблагоприятных условиях.
- Двухкомпонентная подошва включает в себя EVA для мягкости и легкости, а также обеспечивает превосходное сцепление с различными поверхностями.
- Формованная стелька обеспечивает плотное прилегание, предотвращая скольжение для максимального комфорта.
- Усиленная пятка добавляет дополнительную поддержку и устойчивость в любых условиях.
- Дополнительная перфорация улучшает вентиляцию, позволяя ногам дышать и оставаться свежими.
- Эти кроссовки предлагают стильный дизайн, подчеркивающий современный взгляд на классическое исполнение.</t>
  </si>
  <si>
    <t>97% кожа, 3% полимерный материал; 100% текстиль; полимерный материал, резина</t>
  </si>
  <si>
    <t>Man, Power, Black/White</t>
  </si>
  <si>
    <t>2007005-002</t>
  </si>
  <si>
    <t>Unisex, Maverick, Black</t>
  </si>
  <si>
    <t>2007031-001</t>
  </si>
  <si>
    <t>Кроссовки RANK Maverick объединяют стиль и функциональность, что делает их идеальными для активного отдыха в городских и загородных условиях. Высококачественные материалы и инновационные технологии гарантируют надежность и комфорт. Верх с технологией PROOF-TEX обеспечивает защиту от проникновения влаги, поддерживая внутреннюю сухость и комфорт на протяжении всего дня.  
- Полиуретановые накладки в мысовой и пяточной области обеспечивают износостойкость и надежную поддержку при активных движениях и на неровных поверхностях.  
- Протектор с усовершенствованной формой предлагает превосходное сцепление на любых поверхностях, улучшая управляемость и предотвращая нежелательное скольжение.  
- Внутренний мягкий полиэстер сохраняет тепло и предотвращает перегрев, обеспечивая комфорт даже в прохладные дни.  
- Петелька на пятке облегает снятие и надевание обуви, улучшая удобство использования в динамичных ситуациях.  
- Подошва из филона с термопластичной резиной и агрессивными желобками обеспечивает отличную амортизацию и плавный переход с пятки на носок.</t>
  </si>
  <si>
    <t>60% полиэстер, 40% полимерный материал ; 100% полиэстер; 80% филон, 20% термопластичная резина</t>
  </si>
  <si>
    <t>Unisex, Maverick, Graphite</t>
  </si>
  <si>
    <t>2007031-036</t>
  </si>
  <si>
    <t>графитовый</t>
  </si>
  <si>
    <t>Man, Archive, Black</t>
  </si>
  <si>
    <t>2007039-001</t>
  </si>
  <si>
    <t>Кроссовки Rank Archive это сочетание практичности и стильного дизайна, который подойдет под любой повседневный образ. Они станут идеальным выбором для современных мужчин, ценящих комфорт и долговечность. Специальная обработка делает кроссовки устойчивыми к влаге, сохраняя внешний вид в любую погоду.
- Кожаный верх адаптируется к форме ноги, создавая комфорт при каждом шаге, и обеспечивая терморегуляцию для устойчивой комфортной температуры.
- Внутренний слой из мягкого полиэстера сохраняет тепло и предотвращает перегревание, поддерживая высокий уровень комфорта.
- Анатомический наклон пятки обеспечивает идеальный контроль движения, сохраняя и возвращая энергию при ходьбе.
- Дополнительная накладка укрепляет зону пятки и добавляет оригинальности в дизайн.
- Лаконичные логотипы и плоские черные шнурки придают модели элегантности.</t>
  </si>
  <si>
    <t>97% натуральная кожа + 3% искусственная кожа ; 100% полиэстер; 85% этиленвинилацетат, 15% термопластичная резина</t>
  </si>
  <si>
    <t>Man, Сonquer, Black</t>
  </si>
  <si>
    <t>2007054-001</t>
  </si>
  <si>
    <t>Ботинки RANK Conquer созданы для активного зимнего отдыха. Благодаря высококачественным материалам и передовым технологиям, они идеально подходят как для трейловых походов, так и для прогулок на свежем воздухе. Трехкомпозитный верх с защитной пропиткой PROOF-TEX эффективно противостоит влаге и ветру, поддерживая комфорт и сухость.  
- Сочетание полиуретана и нейлона обеспечивает дополнительную защиту и прочность в местах наибольшего износа.  
- Технология HEAT-TEX сохраняет тепло внутри ботинок, даже при низких температурах, обеспечивая максимальный комфорт и защиту от морозов.  
- Высокий силуэт предотвращает попадание капель и грязи, а продуманное крепление язычка создает надежное внутреннее прилегание.  
- Петелька сзади и два дополнительных отверстия для шнурков позволяют удобно надевать ботинки и индивидуально настраивать их посадку.  
- Прочная трехслойная подошва с системой NONSLIP гарантирует антискользящее сцепление на сложных поверхностях.</t>
  </si>
  <si>
    <t>50% нейлон, 30% термополиуретан, 20% поливинилхлорид ; 100% полиэстер; 50% этиленвинилацетат, 42% резина, 8% термополиуретан</t>
  </si>
  <si>
    <t>Man, Сhallenger boots, Black</t>
  </si>
  <si>
    <t>2009004-001</t>
  </si>
  <si>
    <t>Unisex, Wristband, Black</t>
  </si>
  <si>
    <t>5033002-001</t>
  </si>
  <si>
    <t>Напульсники</t>
  </si>
  <si>
    <t>Прочие аксессуары</t>
  </si>
  <si>
    <t>Напульсники RANK Wristband
Удобные и практичные напульсники для спорта и активного образа жизни. Обеспечивают поддержку запястья, впитывают влагу и сохраняют комфорт во время тренировок любой интенсивности.
Состав: 73% нейлон, 12% полипропилен, 15% фиберэластан
Особенности модели:
 • Эластичный материал: мягкая посадка и комфорт без давления
 • Поддержка запястья: стабильность при движении и нагрузках
 • Дышащая ткань: хорошая циркуляция воздуха
 • Отличное влагопоглощение: сухость даже при интенсивных тренировках
 • Унисекс дизайн: для мужчин и женщин
Уход: ручная стирка, не отбеливать, не сушить в машине, не гладить, без химчистки
Идеальны для фитнеса, бега, тенниса, баскетбола, йоги и других видов активности. Универсальные напульсники — комфорт и защита каждый день.</t>
  </si>
  <si>
    <t>73% нейлон, 12% полипропилен, 15% фиберэластан</t>
  </si>
  <si>
    <t>ONE SIZE</t>
  </si>
  <si>
    <t>_</t>
  </si>
  <si>
    <t>Unisex, Yoga Foam Roller 33х14cm, Graphite</t>
  </si>
  <si>
    <t>5028001-090</t>
  </si>
  <si>
    <t>Йога Роллер 33х14см</t>
  </si>
  <si>
    <t>Прочий инвентарь</t>
  </si>
  <si>
    <t>Массажный ролик RANK Yoga Foam Roller 
Функциональный ролик для самомассажа и восстановления мышц после тренировок. Помогает снять напряжение, улучшить кровообращение и ускорить восстановление после физических нагрузок.
Особенности модели:
 • Жёсткая структурная поверхность: глубокая проработка мышц и триггерных точек
 • Эффект массажа: снижение мышечного напряжения и боли после тренировок
 • Прочный материал: сохраняет форму даже при интенсивном использовании
 • Выдерживает нагрузку до 120 кг: подходит для разного уровня подготовки
 • Компактный размер: удобно использовать дома или брать в зал
 • Универсальность: для новичков и опытных пользователей
Идеален для фитнеса, йоги, пилатеса и реабилитации. Универсальный массажный ролик — эффективное восстановление и комфорт после каждой тренировки.</t>
  </si>
  <si>
    <t>полипропилен</t>
  </si>
  <si>
    <t>33х14</t>
  </si>
  <si>
    <t>Unisex, Neoprene dumbbell 2kg, Green</t>
  </si>
  <si>
    <t>5026004-020</t>
  </si>
  <si>
    <t>Неопреновые гантели 2кг (2 шт)</t>
  </si>
  <si>
    <t>Неопреновые гантели RANK NEOPRENE DUMBBELL — удобный и функциональный выбор для любой тренировки. Выпускаются 4 разных весовых категориях, 500 грамм, 1 кг, 2 кг, 3 кг. Продаются в комплекте из 2 штук.
- Неопреновые гантели обеспечивают надежный и нескользящий хват, что важно для безопасности во время занятий.
- Эргономичная форма со скругленными краями предотвращает повреждения пола и оборудования.
- Прочное покрытие минимизирует износ и позволяет использовать гантели на различных поверхностях.
- Легкие и компактные, они удобно транспортируются и легко хранятся.
- Подходят для разнообразных тренировок, от силовых упражнений до фитнеса и реабилитации.
- Яркий цвет и стильный дизайн мотивируют на активные тренировки и привлекают внимание.</t>
  </si>
  <si>
    <t>ПВХ, металл</t>
  </si>
  <si>
    <t>2</t>
  </si>
  <si>
    <t>Unisex, Neoprene dumbbell 3kg, Blue</t>
  </si>
  <si>
    <t>5026004-030</t>
  </si>
  <si>
    <t>Неопреновые гантели 3кг (2 шт)</t>
  </si>
  <si>
    <t>синий</t>
  </si>
  <si>
    <t>3</t>
  </si>
  <si>
    <t>Unisex, Yoga Mat 170х60cm, Black</t>
  </si>
  <si>
    <t>5027002-001</t>
  </si>
  <si>
    <t>Коврик для Йоги 170х60см</t>
  </si>
  <si>
    <t>Коврик для йоги RANK Yoga Mat
Универсальный коврик для йоги, фитнеса и растяжки, обеспечивающий комфорт и устойчивость во время занятий. Выполнен из экологичного материала TPE, который сочетает мягкость, упругость и надёжное сцепление с поверхностью.
Материал: TPE (термопластичный эластомер)
Особенности модели:
 • Нескользящая поверхность: уверенное выполнение упражнений без смещения
 • Нижний фиксирующий слой: стабильность на полу и защита от скольжения
 • Оптимальная амортизация: комфорт для суставов и позвоночника
 • Лёгкий вес: удобно брать с собой на тренировки
 • Ремень в комплекте: удобное хранение и транспортировка
 • Экологичный материал: безопасен и приятен в использовании
Подходит для йоги, пилатеса, фитнеса и растяжки. Универсальный коврик — комфорт и стабильность в каждой тренировке.</t>
  </si>
  <si>
    <t>пластик TPE</t>
  </si>
  <si>
    <t>170х60</t>
  </si>
  <si>
    <t>Unisex, Yoga Mat 170х60cm, Grey</t>
  </si>
  <si>
    <t>5027002-012</t>
  </si>
  <si>
    <t>Unisex, Rank Core Backpack, Blue</t>
  </si>
  <si>
    <t>4014001-400</t>
  </si>
  <si>
    <t>Рюкзак</t>
  </si>
  <si>
    <t>Сумки и рюкзаки</t>
  </si>
  <si>
    <t>Рюкзаки</t>
  </si>
  <si>
    <t>Рюкзак RANK Core Backpack — ваш надежный спутник для любых условий, сочетающий в себе функциональность и комфорт. Изготовленный из прочных материалов, он станет идеальным выбором как для повседневной жизни, так и для активных приключений.
- Изготовлен из 100% полиэстера, этот рюкзак отличается легкостью и долговечностью, обеспечивая надежную защиту ваших вещей.  
- Технология RANK STORM-TEX делает дно рюкзака влагостойким, защищая содержимое от дождя и влаги, что идеально подходит для использования в любую погоду.  
- Жесткая износостойкая панель внизу предотвращает повреждения и продлевает срок службы рюкзака, сохраняя его в отличном состоянии.  
- Внутреннее отделение с мягкой подкладкой безопасно хранит ноутбук до 15 дюймов, обеспечивая надежную защиту техники.  
- Влагостойкий передний карман удобен для хранения важных документов и мелких предметов, что повышает практичность рюкзака.  
- Регулируемые лямки повышают комфорт, позволяя носить рюкзак длительное время без усталости.</t>
  </si>
  <si>
    <t>OSFA</t>
  </si>
  <si>
    <t>-</t>
  </si>
  <si>
    <t>Man, RANK LR Slippers, Black</t>
  </si>
  <si>
    <t>2008001-001</t>
  </si>
  <si>
    <t>Шлепанцы</t>
  </si>
  <si>
    <t>Сандалии и шлепанцы</t>
  </si>
  <si>
    <t>RANK LR Slippers — это идеальный выбор для использования в раздевалке, у бассейна или в других местах, где важны комфорт и быстросохнущий материал. Материал шлепанцев позволяет им быстро высыхать после контакта с водой, делая их подходящими для бассейнов и душевых. Амортизация и легкие материалы добавляют комфорта, идеальны для уставших ног после тренировок.
- Быстросохнущий материал обеспечивает удобство и гигиеничность в условиях высокой влажности.
- Амортизация улучшает комфорт, что особенно важно для уставших ног после активного дня.
- Легкая конструкция упрощает передвижение и делает носку удобной в любых условиях.
- Идеально подходят для бассейнов, пляжей и спортивных раздевалок.
- Удобны для летних прогулок, обеспечивая комфорт и вентиляцию.
- Легкая чистка и уход позволяют сохранять шлепанцы в хорошем состоянии длительное время.</t>
  </si>
  <si>
    <t>100% ЭВА</t>
  </si>
  <si>
    <t>40-41</t>
  </si>
  <si>
    <t>Man, Peach Suit, Black</t>
  </si>
  <si>
    <t>1032001-001</t>
  </si>
  <si>
    <t>Спортивный костюм</t>
  </si>
  <si>
    <t>Спортивные костюмы</t>
  </si>
  <si>
    <t>Спортивный костюм мужской RANK Peach Suit 
Универсальный мужской спортивный костюм из мягкой ткани PEACH с деликатным микроворсом: лёгкий, приятный на ощупь, устойчивый к износу и не мнётся. Идеален для повседневной носки, прогулок и активного образа жизни.
Состав ткани: 100% полиэстер.
• Комплект из ветровки и брюк прямого кроя: универсальный и стильный
• Скрытый капюшон на молнии: прячется в воротник-стойку
• Боковые карманы с лёгкой сетчатой подкладкой: удобство и практичность
• Брюки с внутренними шнурками и боковыми карманами: регулировка посадки и свобода движений
• Манжеты на рукавах, по низу ветровки и штанин: удержание тепла и сохранение формы
Костюм подходит для прогулок, тренировок на свежем воздухе, фитнеса и активного отдыха. Универсальный мужской спортивный комплект для комфорта и стиля каждый день.
На модели размер L, рост 185см</t>
  </si>
  <si>
    <t>Unisex, Core Waist Bag, Grey melange/Black</t>
  </si>
  <si>
    <t>4017001-012</t>
  </si>
  <si>
    <t>Сумка</t>
  </si>
  <si>
    <t>Сумки</t>
  </si>
  <si>
    <t>Поясная сумка RANK Core Waist Bag — это практичный и функциональный аксессуар, идеально подходящий для хранения ваших вещей в условиях любых погодных условий. Ее влагостойкость и удобство делают сумку незаменимой в повседневной жизни и активных приключениях.
- Водостойкая отделка надежно защищает содержимое от любых погодных условий, обеспечивая сохранность вещей.  
- Основное отделение с застежкой на молнии облегчает доступ к вещам и позволяет быстро находить нужные предметы внутри сумки.  
- Два внутренних кармана помогают организовать пространство, обеспечивая удобное хранение и быстрый доступ к вещам.  
- Регулируемый пояс эргономичен и позволяет настроить длину для идеальной посадки, что обеспечивает комфорт при длительном ношении.  
- Прочная пряжка на ремешке гарантирует надежную фиксацию, предотвращая случайное открытие сумки в процессе эксплуатации.  
- Компактный дизайн делает поясную сумку идеальным выбором для поездок и активного отдыха, предоставляя свободу рук и легкость передвижения.</t>
  </si>
  <si>
    <t>серый меланж/черный</t>
  </si>
  <si>
    <t>Unisex, Rank MD Sport Bag, Grey melange/Black</t>
  </si>
  <si>
    <t>4015001-009</t>
  </si>
  <si>
    <t>Сумка Rank MD Sport Bag — это сочетание комфорта, функциональности и прочности, созданное для тех, кто требует больше от своего оборудования. Прочное износостойкое дно обеспечивает защиту и долгий срок службы, даже при интенсивном использовании. Организация вещей будет простой благодаря большому карману на молнии и продуманной внутренней структуре. Регулируемый мягкий ремень и подложенная ручка обеспечивают комфорт при ношении. 
- Износостойкое дно с технологией STORM-TEX гарантирует сохранность вещей и устойчивость к износу даже при высоких нагрузках.
- Большой карман на молнии облегчает доступ к содержимому и поддерживает порядок в организации вещей.
- Регулируемый ремень и подложенная ручка обеспечивают комфорт и настраиваются под ваши предпочтения.
- Вентилируемый карман для белья или обуви предотвращает запахи и улучшает гигиену.
- Карман-сетка и дополнительный карман на молнии делают сумку многофункциональной и удобной для ежедневного использования.
- Эта сумка подходит для спорта, путешествий и повседневного использования, обеспечивая легкость и надежность хранения.</t>
  </si>
  <si>
    <t>Unisex, Rank LG Sport Bag, Black</t>
  </si>
  <si>
    <t>4015002-001</t>
  </si>
  <si>
    <t>Rank LG Sport Bag — это большая сумка, отлично спроектированная внутри, что делает её идеальным выбором для путешествий, спортивных мероприятий или других активностей. Изготовленная из легкого материала, она легка в переноске даже при полной загрузке. Дно, выполненное с технологией RANK STORM-TEX обеспечивает влагозащиту, сохраняя вещи сухими.
- Изготовленная из легкого материала, обеспечивает удобство переноски и долговечность при активном использовании.
- Технология RANK STORM-TEX обеспечивает надежную защиту от влаги, сохраняя содержимое в сухости.
- Вместительное центральное отделение позволяет легко организовать размещение всех необходимых вещей.
- Регулируемый плечевой ремень и мягкие ручки предоставляют возможность комфортной переноски.
- Боковой карман на молнии идеально подходит для отдельного хранения обуви, защищая основное содержимое.
- Сетчатый боковой карман идеален для хранения спортивной экипировки или бутылки с водой.</t>
  </si>
  <si>
    <t>Unisex, Cozy MD bag, Black</t>
  </si>
  <si>
    <t>4015003-001</t>
  </si>
  <si>
    <t>Сумка RANK Cozy MD Bag
Практичная и стильная сумка для тренировок, поездок и повседневных дел. Выполнена из лёгкого и прочного полиэстера, устойчива к износу и подходит для активного использования.
Состав: 100% полиэстер
Особенности модели:
 • Вместительное основное отделение: удобно для формы и повседневных вещей
 • Два отделения и внутренние карманы: продуманная организация пространства
 • Внутренние карманы на молнии и сетчатое отделение: быстрый доступ и порядок
 • Боковой карман для бутылки: удобно в дороге и на тренировках
 • Регулируемый наплечный ремень: комфортная носка на плече или через плечо
Идеальна для зала, поездок, прогулок и активного образа жизни. Универсальная сумка — удобство и функциональность каждый день</t>
  </si>
  <si>
    <t>верх - 100% нейлон, подкладка - 100% полиэстер</t>
  </si>
  <si>
    <t>Unisex, Mini Travel Bag, Black</t>
  </si>
  <si>
    <t>4015010-001</t>
  </si>
  <si>
    <t>Косметичка силиконовая органайзер
Стильная и практичная косметичка-органайзер для хранения косметики, аксессуаров и мелочей. Подходит для дома, поездок, спорта и повседневного использования — помогает поддерживать порядок в любой ситуации.
Состав: 97% силикон, 2% нейлон, 1% цинк
Особенности модели:
 • Силиконовый материал: прочный, гибкий и простой в уходе
 • Влагостойкая поверхность: защита от намокания и загрязнений
 • Вместительный формат: удобно хранить косметику и аксессуары
 • Компактный размер: легко брать с собой в сумку или чемодан
 • Универсальный дизайн: подходит для любого стиля и сценария использования
 • Лёгкость в уходе: быстро очищается и сохраняет аккуратный вид
Идеальна для путешествий, тренировок, работы и повседневного использования. Универсальная косметичка — порядок и стиль каждый день.</t>
  </si>
  <si>
    <t>97% силикон, 2% нейлон, 1% цинк</t>
  </si>
  <si>
    <t>Unisex, Core Crossbody, Black</t>
  </si>
  <si>
    <t>4016001-001</t>
  </si>
  <si>
    <t>Сумка RANK Core Crossbody — это удобное и функциональное решение для повседневных задач, предлагающее надежную защиту и легкий доступ к содержимому.
- Основное отделение с застежкой на молнии обеспечивает удобный доступ к содержимому, позволяя быстро найти нужные вещи.  
- Большой передний накладной карман предоставляет быстрый доступ к картам и документам, что добавляет удобства в использовании.  
- Дополнительные два передних кармана на молнии дают возможность сохранить важные вещи под рукой и обеспечивают дополнительную защиту.  
- Регулируемый плечевой ремешок позволяет настроить длину для максимального комфорта, подстраиваясь под ваши потребности и предпочтения.  
- Жаккардовый логотип на ремне добавляет стильный элемент дизайна, делая сумку не только функциональной, но и эстетичной.</t>
  </si>
  <si>
    <t>Man, HEAT-TEX Compression Long Sleeve, Black</t>
  </si>
  <si>
    <t>1003003-002</t>
  </si>
  <si>
    <t>Лонгслив</t>
  </si>
  <si>
    <t>Термобелье</t>
  </si>
  <si>
    <t>Термобелье мужское HEAT-TEX Compression Long Sleeve идеально подходит для тренировок в холодное время года. Этот компрессионный верх сочетает в себе передовые технологии и материалы, чтобы обеспечить тепло и комфорт даже в суровую погоду. Дизайн продуман до мелочей для максимальной эффективности и удобства.
- Компрессионный силуэт средней длины обеспечивает поддержку мышц и оптимальную терморегуляцию. Он сохраняет тепло, что делает его идеальным для занятий спортом на свежем воздухе.
- Длинные реглан-рукава с отверстиями для пальцев обеспечивают дополнительное утепление и удобство при движении. Контрастные пластизольные принты добавляют стильный акцент.
- Круглая горловина, обработанная основной тканью, предлагает универсальную посадку и комфортное прилегание, предотвращая натирание.
- Плоские эластичные швы улучшают свободу движений и долговечность, обеспечивая максимальный комфорт и снижая риск раздражения кожи.
- Эластичность материала позволяет сохранять свободу движений, что крайне важно при активных тренировках.</t>
  </si>
  <si>
    <t>RANK HEAT-TEX. Сохраняет тепло даже при низких температурах.</t>
  </si>
  <si>
    <t>Woman, Woven Jacket, Black</t>
  </si>
  <si>
    <t>1003002-001</t>
  </si>
  <si>
    <t>Ветровка</t>
  </si>
  <si>
    <t>Толстовки и ветровки</t>
  </si>
  <si>
    <t>Легкая куртка-бомбер RANK — отлично подходит к брюкам, создавая модный и практичный комплект. Свободный силуэт куртки обеспечивает удобство и комфорт в любых условиях.
- Ткань с добавлением эластана повышает эластичность, что делает изделие более удобным при активном использовании.
- Полимерный состав из 90% полиэстера гарантирует долговечность и легкость ухода, стойкость к износу и загрязнениям.
- Малый вес изделия позволяет носить его при изменении погодных условий, не перегружая комплектацию.
- Современный бомбер-дизайн стильно подчеркивает вашу индивидуальность и легко комбинируется с другими элементами гардероба.
- Создание комплекта с брюками повышает универсальность, добавляя изюминку в ваш гардероб и обеспечивая надежность в модных решениях.</t>
  </si>
  <si>
    <t>Woman, Essential Fleece Midlayer, Blue purple</t>
  </si>
  <si>
    <t>1002013-500</t>
  </si>
  <si>
    <t>Свитшот</t>
  </si>
  <si>
    <t>Cвитшот RANK Essential Fleece Crew это стиль и функциональность, делая его необходимой частью любого гардероба. Выполненный из высококачественного флиса, он идеально подходит для разнообразных ситуаций, обеспечивая комфорт и свободу движений. Свободный крой предоставляет свободу движений, что делает свитшот идеальным для активного отдыха.
- Мягкий флис создает комфорт и обеспечивает защиту от холода, поддерживая оптимальную температуру тела при различных погодных условиях.  
- Гладкий верхний слой с внутренним начесом из ворсинок делает свитшот стильным и позволяет его легко комбинировать с другой одеждой.  
- Круглая горловина с обработкой из рибаны гарантирует долгосрочную сохранность формы и комфорт при повседневной носке.  
- Принт-вышивка в контрастном белом цвете привлекает внимание и добавляет изюминку к дизайну.  
- Двуслойные манжеты из рибаны на рукавах обеспечивают комфортную посадку, создавая дополнительную изоляцию от холода.</t>
  </si>
  <si>
    <t>Woman, Essential Fleece FZ, Blue purple</t>
  </si>
  <si>
    <t>1002014-500</t>
  </si>
  <si>
    <t>Толстовка</t>
  </si>
  <si>
    <t>Толстовка на молнии RANK Essential Fleece FZ это стиль и функциональность для тех, кто ищет комфорт и универсальность в повседневной жизни. Изготовлена из высококачественного флиса, идеально для любых условий. Полноразмерная реверсивная молния с металлическим слайдером и логотипом позволяет быстро и легко надевать и снимать толстовку.  
- Внутренний флис с мелкими ворсинками обеспечивает дополнительное тепло и комфорт, создавая уютное ощущение при носке.  
- Одношовный капюшон с подкладкой и регулируемым шнуром обеспечивает идеальную посадку, защищая от непогоды и ветра.  
- Принт-вышивка в контрастном белом цвете на груди.  
- Двуслойные манжеты из рибаны гарантируют надежную фиксацию и защиту от холода, удерживая тепло внутри.  
- Свободный втачной крой и длинный рукав гарантируют полную свободу движений, подходя для динамичного и активного образа жизни.</t>
  </si>
  <si>
    <t>Woman, Essential Fleece FZ, Black</t>
  </si>
  <si>
    <t>1002014-001</t>
  </si>
  <si>
    <t>Woman, Essential Fleece Midlayer, Grey Melange</t>
  </si>
  <si>
    <t>1002013-012</t>
  </si>
  <si>
    <t>Woman, French Terry Halfzip, Grey Washed</t>
  </si>
  <si>
    <t>1002029-036</t>
  </si>
  <si>
    <t>Толстовка женская RANK French Terry Halfzip 
Свободная женская толстовка с эффектом искусственного состаривания, выполненная из мягкого трикотажа French Terry. Смесовый материал на основе хлопка обеспечивает комфорт, дышимость и эффективный отвод влаги, поддерживая оптимальный микроклимат на протяжении дня.
Состав ткани: 80% хлопок, 20% полиэстер
• Свободный крой: комфорт и свобода движений
• French Terry с эффектом состаривания: мягкость, тепло и винтажный стиль
• Манжеты и низ из двуслойной рибаны: аккуратная посадка
• Вышитый логотип RANK на груди: стильный брендовый акцент
Идеальна для повседневного ношения, прогулок и создания современных casual-образов.
На модели размер M, рост 173см</t>
  </si>
  <si>
    <t>Woman, Essential Fleece FZ, Grey Melange</t>
  </si>
  <si>
    <t>1002014-012</t>
  </si>
  <si>
    <t>Man, Competitor Fleece Hoodie, Grey Melange</t>
  </si>
  <si>
    <t>1002003-012</t>
  </si>
  <si>
    <t>Худи</t>
  </si>
  <si>
    <t>Худи Competitor Fleece для мужчин от бренда RANK — это универсальная флисовая модель, которая идеально сочетает в себе комфорт и стиль для любого случая. Изготовлен из премиальных материалов, этот худи является отличным выбором как для активного образа жизни, так и для повседневной носки.
- Прямой силуэт обеспечивает классический стиль, сохраняя при этом комфорт и полную свободу движений.  
- Низ изделия с эластичным поясом из рибаны позволяет легко регулировать посадку для идеального комфорта.  
- Вместительный карман-кенгуру на передней части удобен для хранения мелочей и согревания рук.  
- Длинные рукава реглан улучшают подвижность, манжеты из рибаны надежно фиксируют их на запястье.  
- Капюшон одношовный с подкладкой оборудован шнуром для дополнительной защиты от неблагоприятных погодных условий.  
- Высококачественный флис сохраняет тепло, делая худи идеально подходящим для прохладных дней.</t>
  </si>
  <si>
    <t>Man, Competitor Fleece Sweatshirt, Black</t>
  </si>
  <si>
    <t>1002001-001</t>
  </si>
  <si>
    <t>Свитшот RANK Competitor Fleece Crew это воплощение универсальности и комфорта для повседневной носки. Выполненный из высококачественного флиса, он сочетает в себе стиль и функциональность, что делает его незаменимой частью гардероба. Этот свитшот идеально подходит на каждый день, предлагая комфорт и свободу движений.
- Прямой силуэт средней длины обеспечивает удобство, подходящее для любого типа фигуры и стиля одежды.
- Эластичный пояс из рибаны на нижней части изделия позволяет удобно регулировать посадку свитшота, обеспечивая дополнительный комфорт.
- Длинные рукава реглан добавляют свободы движений, а манжеты из рибаны обеспечивают плотное прилегание.
- Круглая горловина, обработанная двуслойной рибаной, не только сохраняет форму, но и добавляет дополнительный комфорт при носке.
- Флисовая ткань обеспечивает тепло и мягкость, делая этот свитшот идеальным выбором для прохладной погоды.</t>
  </si>
  <si>
    <t>Man, Competitor Fleece Sweatshirt, Grey Melange</t>
  </si>
  <si>
    <t>1002001-012</t>
  </si>
  <si>
    <t>Man, Competitor Fleece Sweatshirt, White</t>
  </si>
  <si>
    <t>1002001-101</t>
  </si>
  <si>
    <t>Man, Competitor Fleece Sweatshirt, Khaki</t>
  </si>
  <si>
    <t>1002001-300</t>
  </si>
  <si>
    <t>Man, Competitor Fleece Sweatshirt, Camel</t>
  </si>
  <si>
    <t>1002001-800</t>
  </si>
  <si>
    <t>Man, Competitor Fleece FZ, Grey Melange</t>
  </si>
  <si>
    <t>1002002-012</t>
  </si>
  <si>
    <t>Толстовка Competitor Fleece FZ — это идеальное сочетание стиля и функциональности для тех, кто ценит комфорт в повседневной жизни. Изготовленная из высококачественного флиса, эта толстовка на молнии идеально подходит для активного образа жизни, предлагая универсальный дизайн и практичные детали.
- Прямой силуэт средней длины обеспечивает классическое и удобное ношение, подходящее для различных ситуаций, от прогулки до занятия спортом.
- Передняя молния позволяет легко надевать и снимать толстовку, добавляя практичности и удобства в повседневное использование.
- Эластичный пояс из рибаны на низе изделия способствует удобной регулировке посадки, поддерживая эстетичный вид.
- Вместительные карманы кенгуру на полочках обеспечивают удобное хранение мелочей и согрев рук во время холодной погоды.
- Длинные рукава реглан дают свободу движений, а манжеты из рибаны обеспечивают плотное прилегание и дополнительное тепло.
- Одношовный капюшон с подкладкой и шнуром с пластиковыми наконечниками позволяет легко регулировать посадку для максимального комфорта.</t>
  </si>
  <si>
    <t>Man, Competitor Fleece FZ, Khaki</t>
  </si>
  <si>
    <t>1002002-300</t>
  </si>
  <si>
    <t>Man, Competitor Fleece Hoodie, Black</t>
  </si>
  <si>
    <t>1002003-001</t>
  </si>
  <si>
    <t>Man, Competitor French Terry Sweatshirt, Black</t>
  </si>
  <si>
    <t>1002004-001</t>
  </si>
  <si>
    <t>Свитшот мужской RANK Competitor French Terry Sweatshirt 
Удобный мужской свитшот для повседневной носки и прохладной погоды. Смесовый материал с хлопком обеспечивает мягкость, комфорт и поддерживает оптимальный микроклимат в течение дня.
Состав ткани: 80% хлопок, 20% полиэстер.
• Хлопковый материал: мягкость и комфорт при носке
• Добавление полиэстера: износостойкость и сохранение формы
• French Terry: приятная фактура и лёгкое тепло
• Свободный крой: свобода движений и удобная посадка
• Круглая горловина: классический и универсальный стиль
Плотная ткань и минималистичный дизайн позволяют легко сочетать свитшот с джинсами, спортивными брюками и шортами. Подходит для повседневных образов и активного образа жизни.
Идеален для прогулок, отдыха и города. Универсальный мужской свитшот — комфорт и стиль на каждый день.
На модели размер L, рост 185см</t>
  </si>
  <si>
    <t>Man, Competitor French Terry Sweatshirt, Grey Melange</t>
  </si>
  <si>
    <t>1002004-012</t>
  </si>
  <si>
    <t>Man, Competitor French Terry Sweatshirt, Beige Melange</t>
  </si>
  <si>
    <t>1002004-121</t>
  </si>
  <si>
    <t>Man, Competitor French Terry Sweatshirt, Beige</t>
  </si>
  <si>
    <t>1002004-200</t>
  </si>
  <si>
    <t>Свитшот Rank — это удобная и функциональная одежда для тех, кто ценит комфорт и стиль. Спроектированный из 80% хлопка и 20% полиэстера, свитшот идеально подходит для прохладных дней, предлагая тепло и универсальность.
- Используемая технология LITE-TEX обеспечивает эффективное отведение влаги, способствуя оптимальному воздухообмену и поддержке комфортной температуры вашего тела.
- Классический круглый вырез придает лаконичность дизайну, что делает свитшот Rank универсальным выбором для различных случаев и легко сочетаемым с любыми элементами гардероба.
- Ребристые манжеты, воротник и нижний край усиливают удержание тепла, обеспечивая защиту от холода и добавляя стильные акценты.
- Свободный крой добавляет комфорта во время ежедневной носки, позволяя свободно двигаться и создавая облик с элементом непринужденности.
- Материал из 80% хлопка приятен на ощупь и обеспечивает мягкость, что особенно важно для длительного повседневного использования.
- Минималистический стиль без карманов и капюшона делает свитшот стильным и аккуратным, подчеркивая современный и многофункциональный образ.</t>
  </si>
  <si>
    <t>Man, Competitor French Terry Fullzip, Black</t>
  </si>
  <si>
    <t>1002005-001</t>
  </si>
  <si>
    <t>Толстовка мужская RANK Competitor French Terry Fullzip 
Удобная мужская толстовка с капюшоном и молнией на каждый день. Мягкий хлопковый материал с добавлением полиэстера обеспечивает комфорт, тепло и поддерживает оптимальный микроклимат в прохладную погоду.
Состав ткани: 80% хлопок, 20% полиэстер.
• Хлопковая основа: мягкость и комфорт при носке
• Полиэстер в составе: износостойкость и отвод влаги
• Полная молния: удобно регулировать тепло
• Капюшон: защита от ветра и прохлады
• Открытые карманы: удобно для рук и мелочей
Функциональный крой обеспечивает комфортную посадку и свободу движений. Толстовка легко сочетается с джинсами, спортивными брюками и шортами, дополняя повседневный образ.
Идеальна для прогулок, отдыха и активного образа жизни. Универсальная мужская толстовка — комфорт и стиль каждый день.
На модели размер L, рост 185см</t>
  </si>
  <si>
    <t>Man, Competitor French Terry Fullzip, Grey Melange</t>
  </si>
  <si>
    <t>1002005-012</t>
  </si>
  <si>
    <t>Man, Competitor French Terry Fullzip, Beige Melange</t>
  </si>
  <si>
    <t>1002005-121</t>
  </si>
  <si>
    <t>Man, Essential Fleece Hoodie FZ, Graphit melange</t>
  </si>
  <si>
    <t>1002006-091</t>
  </si>
  <si>
    <t>Толстовка Essential Fleece от RANK для мужчин — это премиальная модель, которая объединяет стиль и высокое качество. Благодаря составу из высококачественного хлопка, эта толстовка станет отличным дополнением вашего гардероба, обеспечивая стильный образ для повседневного ношения и активного отдыха.
- Свободный силуэт средней длины обеспечивает расслабленную посадку и максимальный комфорт, идеально подходя для любого случая.  
- Низ изделия обработан поясом из рибаны, что помогает сохранить форму и добавить классический штрих к вашему образу.  
- Регулируемый одношовный капюшон с подкладкой улучшает комфорт, защищая от ветра и холода.  
- Пояс и манжеты из рибаны обеспечивают плотное прилегание, способствуя сохранению формы изделия при активной носке.  
- Длинные рукава реглан гарантируют свободу движений и удобство, позволяя носить толстовку в течение всего дня.  
- Накладные карманы-кенгуру обеспечивают функциональность, сохраняя необходимые вещи под рукой и утепляя ваши руки.</t>
  </si>
  <si>
    <t>графитовый меланж</t>
  </si>
  <si>
    <t>Woman, French Terry Fullzip, Black</t>
  </si>
  <si>
    <t>1002008-001</t>
  </si>
  <si>
    <t>Толстовка женская RANK French Terry Fullzip 
Свободная женская толстовка с полной молнией и эффектом искусственного состаривания, выполненная из плотного трикотажа French Terry. Расслабленный крой и мягкая ткань делают модель удобной для повседневной носки и прохладной погоды, а винтажная фактура придаёт образу стильный характер.
Состав ткани: 80% хлопок, 20% полиэстер
• Свободный крой: комфорт и свобода движений
• Плотный French Terry: мягкость, износостойкость и тепло
• Вшитый капюшон с хлопковой подкладкой и шнурками: защита и регулировка
• Карманы «кенгуру»: удобное хранение мелочей и рук
• Вышитый логотип RANK на груди: лаконичный брендовый акцент
Идеальна для повседневного ношения, прогулок и создания стильных casual-образов.
На модели размер M, рост 173см</t>
  </si>
  <si>
    <t>Woman, French Terry Fullzip, Beige</t>
  </si>
  <si>
    <t>1002008-200</t>
  </si>
  <si>
    <t>Худи на молнии, также известная как олимпийка с карманами кенгуру, от бренда RANK — это идеальный выбор для повседневной носки, сочетая в себе стиль и комфорт. Изготовленная из ткани френч терри с характеристикой 80% хлопка, эта модель обеспечивает долговечность и воздухопроницаемость. 
- Размер на модели - S. Параметры модели - 86;62;93
- Смесовый материал с преобладанием хлопка делает худи мягкой, прочной и устойчивой к частым стиркам, что сохраняет внешний вид вещи надолго.
- Карманы кенгуру добавляют удобство, предлагая безопасное место для хранения мелочей или согревающих рук.
- Хлопковый капюшон регулируется шнуром, защищая от непогоды и создавая стильный образ.
- Свободный крой обеспечивает комфортную посадку, не ограничивая движений.
- Отличается универсальностью, подходит для брюк и спортивного стиля, добавляя модный акцент в ваш гардероб.
- Стиль худа на молнии добавляет элемент городской моды, оставаясь актуальным в любых ситуациях.</t>
  </si>
  <si>
    <t>81% хлопок, 19% полиэстер</t>
  </si>
  <si>
    <t>Woman, Invocation Interlock Hoodie, Light grey Melange</t>
  </si>
  <si>
    <t>1002009-036</t>
  </si>
  <si>
    <t>Толстовка худи RANK Oversize — это сочетание стиля и комфорта для повседневного гардероба. Изготовленная из ткани интерлок меланж с 75% содержанием хлопка, она обеспечивает уют и долговечность. Спаренные размеры добавляют элементы свободы и расслабленности.
- Размер на модели - S. Параметры модели - 86;62;93
- Ткань интерлок меланж отличается устойчивостью к частым стиркам, сохраняя свою структуру и цвет даже после многократных циклов в машинке.
- Регулируемый капюшон с подкладкой предоставляет дополнительную защиту от ветра и холода, а также добавляет стильный элемент к общему образу.
- Карман кенгуру повышает удобство, предоставляя дополнительное пространство для хранения мелких предметов или согрева рук.
- Интересное технологическое решение нанесения брендинга методом создания выпуклости придает изделию уникальный и современный вид.
- Манжеты и пояс из ребристой ткани добавляют толстовке прочности и помогают сохранить форму после многочисленных носок.
- Дизайн oversize идеально подходит для создания модного и расслабленного образа, сочетаемого с различными стилями одежды.</t>
  </si>
  <si>
    <t>Woman, Essential Fleece HZ, Black</t>
  </si>
  <si>
    <t>1002016-001</t>
  </si>
  <si>
    <t>Толстовка на молнии RANK Essential Fleece HZ представляет собой гармоничное сочетание стиля и функциональности для комфортного повседневного образа жизни. Созданная из высококачественного флиса, она идеально подходит для повседневного использования. Свободный крой позволяют сохранить свободу движений, будь то занятия спортом на улице или отдых на свежем воздухе.
- Практичный воротник-стойка при застегивании молнии защищает от непогоды, поддерживая тепло и комфорт в любых условиях.  
- Верхняя гладкая и внутренняя мягкая флисовая отделка создают уют и комфорт.  
- Реверсивная молния 3/4 с металлическим слайдером и выгравированным логотипом.  
- Принт-вышивка в контрастном белом цвете на груди добавляет стильный акцент.  
- Двуслойные манжеты из рибаны надежно фиксируют рукава, предотвращая проникновение холодного воздуха.</t>
  </si>
  <si>
    <t>Woman, Invocation Interlock Fullzip, Beige Melange</t>
  </si>
  <si>
    <t>1002026-120</t>
  </si>
  <si>
    <t>Толстовка женская RANK Invocation Interlock Fullzip 
Функциональная женская толстовка с капюшоном и молнией во всю длину, выполненная из плотной ткани Interlock с гладкой поверхностью снаружи и изнутри. Материал устойчив к деформации, сохраняет форму и обеспечивает комфорт при активном образе жизни и повседневной носке.
Состав ткани: 75% хлопок, 20% полиэстер, 5% эластан
• Глубокий капюшон с хлопковой подкладкой: защита и удобство
• Реверсивная молния с металлическим пуллером: практичность и функциональность
• Карманы «кенгуру»: удобство для рук и хранения мелочей
• Объёмный эмбосс-принт RANK на груди: стильный брендовый акцент
• Свободный крой: свобода движений и универсальность
Подходит для повседневной носки, прогулок, активного отдыха и комбинирования с другими элементами спортивного гардероба.
На модели размер M, рост 173см</t>
  </si>
  <si>
    <t>Woman, Invocation Interlock Fullzip, Green Forest</t>
  </si>
  <si>
    <t>1002026-320</t>
  </si>
  <si>
    <t>Woman, Invocation Interlock Halfzip, Beige Melange</t>
  </si>
  <si>
    <t>1002027-120</t>
  </si>
  <si>
    <t>Толстовка женская RANK Invocation Interlock Halfzip 
Базовая модель свободного силуэта, выполненная из плотной ткани Interlock с гладкой поверхностью с обеих сторон. Материал устойчив к деформации, сохраняет форму и обеспечивает комфорт при повседневной носке и активном образе жизни.
Состав: 75% хлопок, 20% полиэстер, 5% эластан
Особенности модели:
 • Формат halfzip с воротником-стойкой позволяет регулировать тепло
 • Петельчатый футер приятен к телу, хорошо дышит и устойчив к износу
 • Реверсивная молния 3/4 с металлическим пуллером и гравировкой логотипа добавляет аккуратный фирменный акцент
 • Минималистичный патч RANK на груди подчёркивает стиль модели
 • Свободный крой обеспечивает комфорт и свободу движений
 • Универсальный дизайн подходит для повседневного ношения и активного дня
Идеальный выбор для тех, кто ценит функциональный стиль и удобство в ежедневной носке.
На модели размер M, рост 173см</t>
  </si>
  <si>
    <t>Woman, Invocation Interlock Halfzip, Green Forest</t>
  </si>
  <si>
    <t>1002027-320</t>
  </si>
  <si>
    <t>Толстовка женская RANK Invocation Interlock Halfzip 
Базовая модель свободного силуэта, выполненная из плотной ткани Interlock с гладкой поверхностью с обеих сторон. Материал устойчив к деформации, сохраняет форму и обеспечивает комфорт при повседневной носке и активном образе жизни.
Состав: 75% хлопок, 20% полиэстер, 5% эластан
Особенности модели:
 • Формат halfzip с воротником-стойкой позволяет регулировать тепло
 • Минималистичный патч RANK на груди подчёркивает стиль модели
 • Свободный крой обеспечивает комфорт и свободу движений
 • Универсальный дизайн подходит для повседневного ношения и активного дня
Идеальный выбор для тех, кто ценит функциональный стиль и удобство в ежедневной носке.
На модели размер M, рост 173см</t>
  </si>
  <si>
    <t>Man, Competitor French Terry Fullzip, Grey Washed</t>
  </si>
  <si>
    <t>1002028-036</t>
  </si>
  <si>
    <t>Толстовка мужская RANK Competitor French Terry Fullzip 
Удобная мужская толстовка с капюшоном и молнией на каждый день. Мягкий хлопковый материал с добавлением полиэстера обеспечивает комфорт, тепло и поддерживает оптимальный микроклимат в прохладную погоду.
Состав ткани: 80% хлопок, 20% полиэстер.
• Хлопковая основа: мягкость и комфорт при носке
• Полиэстер в составе: износостойкость и отвод влаги
• Капюшон: защита от ветра и прохлады
• Рибаные манжеты и низ: фиксация и сохранение формы
• Открытые карманы: удобно для рук и мелочей
Функциональный крой обеспечивает комфортную посадку и свободу движений. Толстовка легко сочетается с джинсами, спортивными брюками и шортами, дополняя повседневный образ.
Идеальна для прогулок, отдыха и активного образа жизни. Универсальная мужская толстовка — комфорт и стиль каждый день.
На модели размер L, рост 185см</t>
  </si>
  <si>
    <t>Man, Invocation Interlock Hoodie, Beige Melange</t>
  </si>
  <si>
    <t>1002030-120</t>
  </si>
  <si>
    <t>Худи мужское RANK  Invocation Interlock Hoodie 
Комфортное мужское худи из плотной ткани Interlock для повседневной носки и активного образа жизни. Гладкий с двух сторон материал хорошо держит форму, остаётся мягким и обеспечивает удобство в течение дня.
Состав ткани: 77% хлопок, 16% полиэстер, 7% эластан.
• Ткань Interlock: плотная, гладкая и износостойкая
• Хлопковая основа: мягкость и комфорт при носке
• Добавление эластана: эластичность и свобода движений
• Свободный крой: современный силуэт и удобная посадка
• Капюшон с хлопковой подкладкой: дополнительный комфорт и защита
• Карман «кенгуру»: практичность и удобство
Худи не сковывает движения, отлично подходит для повседневного гардероба и легко сочетается с джоггерами, брюками и джинсами.
Идеально для прогулок, отдыха и города. Универсальное мужское худи — комфорт и стиль каждый день.
На модели размер L, рост 185см</t>
  </si>
  <si>
    <t>Man, Invocation Interlock Hoodie, Green Forest</t>
  </si>
  <si>
    <t>1002030-320</t>
  </si>
  <si>
    <t>Худи мужское RANK Invocation Interlock Hoodie 
Комфортное мужское худи из плотной ткани Interlock для повседневной носки и активного образа жизни. Гладкий с двух сторон материал хорошо держит форму, остаётся мягким и обеспечивает удобство в течение дня.
Состав ткани: 77% хлопок, 16% полиэстер, 7% эластан.
• Ткань Interlock: плотная, гладкая и износостойкая
• Хлопковая основа: мягкость и комфорт при носке
• Добавление эластана: эластичность и свобода движений
• Свободный крой (oversize): современный силуэт и удобная посадка
• Капюшон с хлопковой подкладкой: дополнительный комфорт и защита
• Карман «кенгуру»: практичность и удобство
Худи не сковывает движения, отлично подходит для повседневного гардероба и легко сочетается с джоггерами, брюками и джинсами.
Идеально для прогулок, отдыха и города. Универсальное мужское худи — комфорт и стиль каждый день.
Модель мужчина, размер одежды L - рост 185см</t>
  </si>
  <si>
    <t>Man, Invocation Interlock Fullzip, Beige Melange</t>
  </si>
  <si>
    <t>1002031-120</t>
  </si>
  <si>
    <t>Толстовка мужская RANK Invocation Interlock Fullzip
Стильная мужская толстовка с капюшоном и молнией из плотной ткани Interlock. Двусторонний материал гладкий снаружи и внутри, хорошо держит форму и обеспечивает комфорт в течение всего дня.
Состав ткани: 77% хлопок, 16% полиэстер, 7% эластан.
• Ткань Interlock: плотная, гладкая и износостойкая
• Хлопковая основа: мягкость и комфорт при носке
• Свободный крой (oversize): свобода движений и современный силуэт
• Капюшон с хлопковой подкладкой: дополнительный комфорт и защита
• Полная молния: удобно регулировать тепло
• Карман «кенгуру»: практичность и удобство
Толстовка удобно сидит, не сковывает движения и подходит для активного ритма жизни. Легко сочетается с джинсами, джоггерами и спортивными брюками.
Идеальна для прогулок, отдыха и повседневной носки. Универсальная мужская толстовка - комфорт и стиль каждый день.
На модели размер L, рост 185см</t>
  </si>
  <si>
    <t>Man, Invocation Interlock Fullzip, Green Forest</t>
  </si>
  <si>
    <t>1002031-320</t>
  </si>
  <si>
    <t>Woman, French Terry Halfzip, Black</t>
  </si>
  <si>
    <t>1002032-001</t>
  </si>
  <si>
    <t>Толстовка женская RANK Woman French Terry Halfzip 
Свободная женская толстовка с эффектом искусственного состаривания, выполненная из мягкого трикотажа French Terry. Смесовый материал на основе хлопка обеспечивает комфорт, дышимость и эффективный отвод влаги, поддерживая оптимальный микроклимат на протяжении дня.
Состав ткани: 80% хлопок, 20% полиэстер
• Свободный крой: комфорт и свобода движений
• French Terry с эффектом состаривания: мягкость, тепло и винтажный стиль
• Манжеты и низ из двуслойной рибаны: аккуратная посадка
• Вышитый логотип RANK на груди: стильный брендовый акцент
Идеальна для повседневного ношения, прогулок и создания современных casual-образов.
На модели размер M, рост 173см</t>
  </si>
  <si>
    <t>Woman, French Terry Fullzip, Grey Washed</t>
  </si>
  <si>
    <t>1002038-036</t>
  </si>
  <si>
    <t>Man, Sportstyle Knit Jacket, Black</t>
  </si>
  <si>
    <t>1003006-001</t>
  </si>
  <si>
    <t>Олимпийка</t>
  </si>
  <si>
    <t>Олимпийка мужская RANK Sportstyle Knit Jacket 
Лёгкая мужская олимпийка на молнии для активного ритма жизни и повседневной носки. Прочная ткань из 100% полиэстера устойчива к износу, сохраняет форму и обеспечивает комфорт при движении благодаря эластичной конструкции.
Состав ткани: 100% полиэстер.
• Лёгкий и практичный материал: комфорт и долговечность
• Бомбер-силуэт: универсальная посадка и стильный вид
• Эластичная ткань: свобода движений и комфорт в течение дня
• Износостойкость: сохраняет аккуратный внешний вид после частого ношения
Идеальна для повседневной носки, прогулок, лёгких тренировок и демисезонного времени года. Универсальная мужская олимпийка — стиль и удобство каждый ден
На модели размер L, рост 185см</t>
  </si>
  <si>
    <t>Man, Crucial Woven Ripstop Jacket, Black</t>
  </si>
  <si>
    <t>1003008-001</t>
  </si>
  <si>
    <t>Ветровка мужская RANK Crucial Woven Ripstop Jacket 
Лёгкая и прочная мужская ветровка из ткани Ripstop: устойчива к повреждениям, обеспечивает комфорт и свободу движений при активном отдыхе, тренировках и беге. Сетчатая подкладка улучшает вентиляцию, а продуманный крой делает модель удобной для города и улицы.
Состав ткани: 100% полиэстер.
• Ткань Ripstop: прочность и износостойкость
• Свободный фасон: свобода движений и комфорт
• Вшитый капюшон со шнурками: защита от ветра и осадков
• Сетчатая подкладка: оптимальная вентиляция
• Гладкий полиэстер в рукавах: лёгкое надевание
• Два боковых кармана на молнии с защитным кантом: безопасное хранение
Идеальна для бега, тренировок на улице, прогулок и активного отдыха. Универсальная мужская ветровка для любых условий.
На модели размер L, рост 185см</t>
  </si>
  <si>
    <t>Man, Crucial Woven Ripstop Jacket, Grey</t>
  </si>
  <si>
    <t>1003008-012</t>
  </si>
  <si>
    <t>Man, Fleece Pullover Hoodie, Graphite</t>
  </si>
  <si>
    <t>1003012-090</t>
  </si>
  <si>
    <t>Худи RANK Fleece Pullover Hoodie это идеальный выбор для тех, кто ищет сочетание стиля и комфорта в повседневной одежде. Выполненное из 100% полиэстера, оно обеспечивает тепло и удобство в любых условиях. Однослойная флисовая ткань, обработанная снаружи и изнутри, удерживает тепло и обладает мягкой текстурой, обеспечивающей уютное ношение каждый день.
- Оверсайз крой подходяит для спортивного и повседневного стиля.
- Капюшон с круглыми шнурками и металлическими наконечниками позволяет удобно регулировать посадку, защищая от ветра и холода.
- Цельный передний карман-кенгуру из нейлона идеально подходит для хранения необходимых мелочей, добавляя функциональности модели.
- Контрастная принт-вышивка на груди придает стильный акцент, выделяясь на фоне графитовой ткани.
- Манжеты и нижний край на резинках обеспечивают надежную посадку и защищают от продувания, сохраняя тепло даже в прохладную погоду.</t>
  </si>
  <si>
    <t>Man, Lite Runner Jacket, Black</t>
  </si>
  <si>
    <t>1003020-001</t>
  </si>
  <si>
    <t>Ветровка мужская спортивная RAN Windstopper Jacket 
Лёгкая мужская ветровка для бега и активного отдыха: защищает от ветра, обеспечивает свободу движений и комфорт при любых погодных условиях. Приталенный спортивный крой повторяет контуры тела, а эластичный материал не ограничивает движения.
Состав ткани: 92% полиэстер, 8% эластан.
• Защита от ветра: комфорт и тепло на улице
• Вентилируемая спинка: улучшенный воздухообмен и предотвращение перегрева
• Вшитый капюшон: защита от дождя и ветра
• Светоотражающие элементы: безопасность в темное время суток
• Боковые карманы на молнии: удобно для мелочей
Лёгкая ветровка легко сочетается с беговыми шортами, тайтсами и спортивными комплектами. Материал с эластаном обеспечивает комфорт при движении, а функциональные детали делают модель универсальной для тренировок и активного отдыха.
Подходит для бега, прогулок, тренировок на свежем воздухе и активного отдыха — универсальная мужская ветровка для любых условий.
На модели размер L, рост 185см</t>
  </si>
  <si>
    <t>92% полиэстер 8% спандекс</t>
  </si>
  <si>
    <t>Woman, Train Motion T-Shirt, Olive</t>
  </si>
  <si>
    <t>1005009-300</t>
  </si>
  <si>
    <t>Футболка</t>
  </si>
  <si>
    <t>Футболки и майки</t>
  </si>
  <si>
    <t>Футболка RANK представляет собой отличный выбор для тех, кто ищет функциональность и комфорт в повседневной одежде. Изготовленная из 90% полиэстера и 10% эластана, она легка и удобна для любых активностей.
- Размер на модели - S. Параметры модели - 86;62;93.
- Ультракомфортная ткань в составе футболки адаптируется к телу, обеспечивая длительный комфорт и не стесняя движений.
- Технология COOL-TEX эффективно управляет влажностью, отводя излишки пота и поддерживая ощущение свежести в течение дня.
- Специальная комфортная конструкция футболки обеспечивает свободу движений, позволяя чувствовать себя уверенно в любых условиях.
- Эластичные швы делают футболку долговечной и надежной, снижают риск натирания и обеспечивают комфортное ношение.
- Яркий многоцветный логотип добавляет стильный акцент и выделяет вашу индивидуальность в спортивной одежде.</t>
  </si>
  <si>
    <t>88% полиэстер, 12% эластан</t>
  </si>
  <si>
    <t>Man, Sportstyle Chest Big, Terra</t>
  </si>
  <si>
    <t>1005002-839</t>
  </si>
  <si>
    <t>Футболка Man, Sportstyle Chest Big, Black — идеальное решение для активной жизни благодаря высококачественному хлопку, обеспечивающей комфорт и функциональность. Превосходный воздухообмен и быстрый отвод влаги делают её идеальной на каждый день.
- Сочетание хлопка и полиэстера сохранят ощущение свежести и комфорта в течение всего дня, поддерживая идеальный микроклимат для вашей кожи.  
- Эластичность материала позволяет двигаться без ограничений, подходя как для спорта, так и для повседневной носки.  
- Уникальный стиль гармонично вписывается в любой гардероб, предоставляя максимальный комфорт в любых условиях.  
- Футболка идеальна для людей, ведущих активный образ жизни, обеспечивая комфорт и стиль в любой ситуации.
- Сочетание хлопка и полиэстера обеспечивает мягкость и комфорт на коже, не вызывая раздражения.</t>
  </si>
  <si>
    <t>красно-коричневый</t>
  </si>
  <si>
    <t>60% хлопок, 40% полиэстер</t>
  </si>
  <si>
    <t>Woman, Essential Oversize T-Shirt, Grey</t>
  </si>
  <si>
    <t>1005012-036</t>
  </si>
  <si>
    <t>Футболка RANK, выполненная из 73% хлопка и 27% полиэстера, идеально сочетает в себе комфорт и прочность. Прочная конструкция и улучшенные материалы делают ее подходящей как для активного отдыха, так и для повседневной носки.
- Размер на модели - S. Параметры модели - 86;62;93.
- Уплотненное хлопковое полотно обеспечивает долговечность и стойкость к износу, сохраняя первоначальный вид даже после многочисленных стирок.
- Оптимальный фитинг гарантирует удобную посадку, подчеркивая фигуру, и обеспечивает свободу движений.
- Использование энзимной обработки придает ткани дополнительную мягкость, улучшая ощущения от носки и повышая износостойкость.
- Высококачественный хлопок в составе футболки улучшен для повышения комфорта и делает ее более приятной на ощупь.
- Сбалансированный состав хлопка и полиэстера позволяет футболке лучше сохранять форму и цвет, оставаясь свежей даже после активного использования.
- Устойчивость к сминанию и легкость в уходе делают эту футболку идеальным выбором для повседневной носки и активных мероприятий.</t>
  </si>
  <si>
    <t>73% хлопок, 27% полиэстер</t>
  </si>
  <si>
    <t>Woman, Essential Oversize T-Shirt, White</t>
  </si>
  <si>
    <t>1005012-100</t>
  </si>
  <si>
    <t>Woman, Essential Oversize T-Shirt, Black</t>
  </si>
  <si>
    <t>1005012-001</t>
  </si>
  <si>
    <t>73 %хлопок; 27 %полиэстер</t>
  </si>
  <si>
    <t>Man, Seamless T-shirt, Light Gray</t>
  </si>
  <si>
    <t>1005044-012</t>
  </si>
  <si>
    <t>Футболка мужская спортивная RANK Seamless T-Shirt 
Универсальная мужская футболка для спорта с бесшовной технологией Seamless: снижает трение, отводит влагу и обеспечивает максимальный комфорт при любой нагрузке. Лёгкая ткань и продуманный крой создают удобную посадку и свободу движений.
Состав ткани: 67% нейлон, 33% полиэстер.
• Технология Seamless: минимум швов — максимум комфорта без натираний
• Быстрое влагоотведение: сухость и комфорт во время тренировки
• Анатомические зоны: улучшенная вентиляция и поддержка
• Свободный крой с фиксацией в плечах: удобная и стабильная посадка
Лёгкая дышащая ткань сохраняет форму даже при частых стирках. Круглая горловина мягко прилегает и не давит. Пластизольные логотипы спереди и сзади подчёркивают спортивный стиль.
Подходит для фитнеса, бега, тренировок в зале и активного отдыха — универсальная мужская футболка (спортивная футболка, бесшовная футболка, базовая футболка) на каждый день.
На модели размер L, рост 185см</t>
  </si>
  <si>
    <t>67% нейлон, 33% полиэстер</t>
  </si>
  <si>
    <t>Man, Seamless T-shirt, Dark Gray</t>
  </si>
  <si>
    <t>1005044-036</t>
  </si>
  <si>
    <t>Man, Sportstyle Left Chest, Khaki</t>
  </si>
  <si>
    <t>1005037-300</t>
  </si>
  <si>
    <t>Футболка RANK Sportstyle Left Chest это превосходный выбор для тех, кто ценит комфорт и стиль в повседневной одежде. Этот базовый элемент гардероба выполнен из высококачественного хлопка и полиэстера, что обеспечивает его воздухопроницаемость и износостойкость. Круглая горловина из двуслойной рибаны гарантирует удобную посадку, сохраняя форму даже после частых стирок.
- Сочетание хлопка и полиэстера обеспечивает комфорт и длительное сохранение формы, делая футболку устойчивой к растяжению и выцветанию.
- Прямой силуэт и свободный крой делают модель универсальной для любого типа фигуры, подходящей для повседневного и спортивного стиля.
- Дышащие свойства ткани поддерживают комфорт и свежесть в течение всего дня, идеальны для активного образа жизни.
- Боковые разрезы увеличивают свободу движений, делая футболку удобной для занятий спортом и активного отдыха.
- Термо-принт на груди добавляет стильный акцент в образ.</t>
  </si>
  <si>
    <t>73% хлопок; 27% полиэстер, 200гр</t>
  </si>
  <si>
    <t>Woman, Train Motion T-Shirt, Burgundy</t>
  </si>
  <si>
    <t>1005009-660</t>
  </si>
  <si>
    <t>Man, Compression Long Sleeve, Black/White</t>
  </si>
  <si>
    <t>1003004-002</t>
  </si>
  <si>
    <t>Лонгслив мужской RANK Compression Long Sleeve
Функциональная компрессионный лонгслив для тренировок с технологией COOL-TEX: отводит влагу, сохраняет ощущение прохлады в пике нагрузки. Компрессия средней силы поддерживает мышцы, прямой низ не задирается. Подходит для зала, улицы и активного отдыха.
Состав ткани: 90% полиэстер, 10% эластан.
• Технология COOL-TEX: сухость и охлаждение даже в пике нагрузки, быстрое высыхание.
• Эластичная ткань: полная свобода движений.
• Плоские швы без натираний, не садится и не выцветает после стирок.
Круглая горловина из основной ткани — посадка без давления.
Контрастные принты на груди, спине и по низу.
Подходит для фитнеса, HIIT, бега, кроссфита, йоги, силовых тренировок и активного отдыха — универсальная компрессионная футболка для интенсивных занятий.
На модели размер L, рост 185см</t>
  </si>
  <si>
    <t>Man, Sportstyle Left Chest, Black</t>
  </si>
  <si>
    <t>1005001-001</t>
  </si>
  <si>
    <t>Футболка RANK с технологией LITE-TEX — превосходный выбор для активных и стильных.  Эта модель идеально подходит для спорта и повседневного использования. Высокое качество материалов гарантирует долговечность и устойчивость к износу.
- Технология LITE-TEX улучшает испарение влаги, поддерживая сухость и комфорт во время интенсивных тренировок.
- Сбалансированное сочетание хлопка и полиэстера обеспечивает мягкость на коже и превосходный воздухообмен.
- Легкая ткань предотвращает перегрев и гарантирует комфорт на протяжении всего дня.
- Стильный дизайн делает футболку подходящей для спортивных залов и прогулок по городу.
- Универсальность модели позволяет создавать различные комбинации для активного образа жизни.</t>
  </si>
  <si>
    <t>60% хлопок, 40% эластан</t>
  </si>
  <si>
    <t>Man, Sportstyle Left Chest, Graphite Melange</t>
  </si>
  <si>
    <t>1005001-019</t>
  </si>
  <si>
    <t>Man, Sportstyle Left Chest, Grey</t>
  </si>
  <si>
    <t>1005001-036</t>
  </si>
  <si>
    <t>Man, Sportstyle Left Chest, White</t>
  </si>
  <si>
    <t>1005001-100</t>
  </si>
  <si>
    <t>Man, Sportstyle Chest Big, Black</t>
  </si>
  <si>
    <t>1005002-001</t>
  </si>
  <si>
    <t>Man, Sportstyle Chest Big, Light grey Melange</t>
  </si>
  <si>
    <t>1005002-011</t>
  </si>
  <si>
    <t>Man, Compression T-Shirt, Black</t>
  </si>
  <si>
    <t>1005003-002</t>
  </si>
  <si>
    <t>Компрессионная футболка мужская RANK Compression T-Shirt
Функциональная компрессионная футболка для тренировок с технологией COOL-TEX: отводит влагу, сохраняет ощущение прохлады в пике нагрузки. Компрессия средней силы поддерживает мышцы, прямой низ не задирается. Подходит для зала, улицы и активного отдыха.
Состав ткани: 90% полиэстер, 10% эластан.
• Технология COOL-TEX: сухо при активных тренировках, быстрое высыхание.
• Эластичная ткань: полная свобода движений.
• Плоские швы без натираний, не садится и не выцветает после стирок.
Рукава-реглан и круглая горловина из основной ткани — посадка без давления.
Контрастные принты на груди, спине и по низу.
Подходит для фитнеса, HIIT, бега, кроссфита, йоги, силовых тренировок и активного отдыха — универсальная компрессионная футболка для интенсивных занятий.
На модели размер L, рост 185см</t>
  </si>
  <si>
    <t>Man, Compression T-Shirt, White</t>
  </si>
  <si>
    <t>1005003-101</t>
  </si>
  <si>
    <t>Man, Compression T-Shirt, Fire Orange</t>
  </si>
  <si>
    <t>1005003-660</t>
  </si>
  <si>
    <t>Man, Raid T-shirt, Black</t>
  </si>
  <si>
    <t>1005005-001</t>
  </si>
  <si>
    <t>Футболка мужская спортивная RANK Raid T-Shirt 
Универсальная мужская футболка для тренировок и на каждый день с технологией COOL-TEX: отводит влагу, быстро сохнет и сохраняет комфорт при любой активности. Свободный крой не сковывает движения и идеально подходит для активного ритма жизни.
Состав ткани: 100% полиэстер.
• Технология COOL-TEX: эффективное влагоотведение и комфорт в течение дня
• Свободный крой (oversize): максимум удобства и свободы движений
• Лёгкая дышащая ткань: не перегревает даже при интенсивных нагрузках
• Износостойкость: подходит для регулярных тренировок и повседневной носки
Продуманный крой обеспечивает удобную посадку без давления. Футболка легко сочетается с шортами, тайтсами или спортивными брюками, вписываясь в любой гардероб.
Подходит для фитнеса, бега, зала, прогулок и отдыха.
На модели размер L, рост 185см</t>
  </si>
  <si>
    <t>Man, Raid T-shirt, Graphite Melange</t>
  </si>
  <si>
    <t>1005005-090</t>
  </si>
  <si>
    <t>Man, Raid T-shirt, Dark blue melange</t>
  </si>
  <si>
    <t>1005005-430</t>
  </si>
  <si>
    <t>Футболка RANK  — превосходный вариант для активных тренировок, сочетающий функциональность и комфорт. Спортивный дизайн и свободная посадка обеспечивают свободу движений, делая вашу тренировку максимально эффективной.
- Современная технология COOL-TEX позволяет коже дышать, быстро отводя влагу и обеспечивая комфорт даже при интенсивной нагрузке.
- Легкий и эластичный материал идеально повторяет контуры тела, не сковывая движений и сохраняя форму даже после частых стирок.
- Высокая устойчивость к износу благодаря качественному составу делает эту модель долговечной и практичной.
- Нейтральный стиль футболки позволяет легко комбинировать ее с другими элементами спортивного и повседневного гардероба.
- Идеальный выбор для занятий спортом и активного отдыха, поддерживающий вас в движении и комфорте весь день.</t>
  </si>
  <si>
    <t>темно-синий меланж</t>
  </si>
  <si>
    <t>Man, Raid T-shirt, Fire Orange Melange</t>
  </si>
  <si>
    <t>1005005-660</t>
  </si>
  <si>
    <t>ярко оранжевый меланж</t>
  </si>
  <si>
    <t>Man, Risen Core T-Shirt, Olive</t>
  </si>
  <si>
    <t>1005006-330</t>
  </si>
  <si>
    <t>Футболка Risen Core T-Shirt — это хлопковая футболка свободного силуэта, идеально сочетающая стиль и комфорт. Универсальный дизайн и высокое качество материалов делают её отличным выбором на каждый день.
- Оверсайз силуэт средней длины обеспечивает расслабленное и удобное ношение, создавая модный и стильный образ.  
- Прямой низ с боковыми надрезами предоставляет свободу движений, делая футболку подходящей для активной жизни.  
- Круглая горловина, обработанная рибаной, сохраняет форму и обеспечивает дополнительный комфорт и долговечность.  
- Короткие, широкие втачные рукава улучшают посадку и позволяют чувствовать себя комфортно в любой ситуации. 
- Логотип в цвет изделия на передней части добавляет элегантный, минималистичный акцент, подчёркивая уникальность.</t>
  </si>
  <si>
    <t>Woman, Train Motion T-Shirt, Black</t>
  </si>
  <si>
    <t>1005009-001</t>
  </si>
  <si>
    <t>Футболка женская RANK Train Motion T-Shirt 
Лёгкая женская футболка для тренировок и активного образа жизни. Эластичный материал обеспечивает свободу движений, быстро сохнет и поддерживает комфорт на протяжении всего дня.
Состав ткани: 90% полиэстер, 10% эластан.
• Технология COOL-TEX: отвод влаги и ощущение свежести при высокой активности
• Эластичный материал: свобода движений и комфорт во время тренировок
• Продуманный крой: не стесняет, подходит для силовых, кардио и функциональных занятий
• Эластичные плоские швы: снижают риск натирания и повышают износостойкость
Футболка сохраняет форму, обеспечивает комфорт и стиль во время тренировок и повседневной активности. Идеальна для фитнеса, бега, йоги и активного отдыха. Универсальная женская спортивная футболка — удобство и динамика каждый день.
На модели размер M, рост 173см</t>
  </si>
  <si>
    <t>Woman, Train Motion T-Shirt, Coffee</t>
  </si>
  <si>
    <t>1005009-200</t>
  </si>
  <si>
    <t>Woman, Train Motion T-Shirt, Chocolate</t>
  </si>
  <si>
    <t>1005009-700</t>
  </si>
  <si>
    <t>Woman, Train Motion T-Shirt, Fire Orange</t>
  </si>
  <si>
    <t>1005009-800</t>
  </si>
  <si>
    <t>Woman, Base Slim T-Shirt, Black</t>
  </si>
  <si>
    <t>1005010-001</t>
  </si>
  <si>
    <t>Женская футболка RANK из хлопка — это стильная спортивная модель, идеально подходящая для повседневной активности. Сбалансированный состав материалов обеспечивает комфорт и долговечность. Высокое качество хлопка улучшает воздухопроницаемость, позволяя коже дышать даже при активных нагрузках.
- Приталенный фитинг обеспечивает аккуратную посадку, подчеркивая силуэт без стеснения движений.
- Хлопковое полотно специально уплотнено, что увеличивает износостойкость, сохраняя привлекательный внешний вид товара.
- Оптимальное сочетание 60% хлопка и 40% полиэстера обеспечивает необходимую прочность и удобство в носке.
- Легкость уходя за материалом позволяет сохранять новизну и яркость цвета после многочисленных стирок.
- Универсальная футболка отлично комбинируется с различной одеждой, в том числе и с шортами или куртками RANK.</t>
  </si>
  <si>
    <t>Woman, Base Slim T-Shirt, White</t>
  </si>
  <si>
    <t>1005010-101</t>
  </si>
  <si>
    <t>Man, Compression Power T-Shirt, Black</t>
  </si>
  <si>
    <t>1005013-001</t>
  </si>
  <si>
    <t>Футболка RANK с технологией CHILL-TEX — инновационная спортивная одежда для максимального комфорта. В комплекте с шортами, она идеально подходит для тренировок и активного отдыха. Изготовлена из трех видов ткани, которые обеспечивают оптимальную компрессии и поддержку тела.
- Технология CHILL-TEX эффективно отводит влагу, обеспечивая комфорт и сухость даже при интенсивных нагрузках.
- Компрессионная поддержка повышает мышечную выносливость, благодаря чему ваши тренировки становятся более продуктивными.
- Анатомические швы повторяют контуры тела, предотвращая натирание и обеспечивая полный комфорт.
- Зауженный силуэт подчеркивает фигуру и подходит для ношения под другими видами одежды.
- Комплект с шортами делает этот набор универсальным выбором для любого вида активности.</t>
  </si>
  <si>
    <t>Man, Stripes RUN T-shirt, White</t>
  </si>
  <si>
    <t>1005019-100</t>
  </si>
  <si>
    <t>Футболка RANK Stripes RUN T-shirt с технологией COOL-TEX — это идеальный выбор для бегунов, ценящих комфорт и безопасность. Изготовленная из 100% полиэстера с технологией COOL-TEX, футболка быстро отводит влагу, поддерживая оптимальную температуру тела во время интенсивных тренировок. Дизайн в горизонтальную полоску добавляет лёгкости и стиля. Плоские швы из эластичных нитей предотвращают натирание, обеспечивая комфортную посадку при длительных пробежках.
- Технология COOL-TEX обеспечивает быстрое отведение влаги, сохраняя комфорт при любых погодных условиях.  
- Светоотражающие элементы на груди и спине повышают безопасность, делая вас заметнее в темное время суток.  
- Боковые надрезы расширяют свободу движений, позволяя наслаждаться бегом и улучшая аэродинамические характеристики.  
- Круглая горловина изготовлена из основной ткани, обеспечивая приятное облегание и предотвращая раздражение.  
- Лёгкая ткань с полосатым дизайном делает эту футболку невесомой и идеальной для долгих дистанций.</t>
  </si>
  <si>
    <t>Man, Fury T-shirt, Grey Melange</t>
  </si>
  <si>
    <t>1005023-012</t>
  </si>
  <si>
    <t>Футболка мужская спортивная RANK Fury T-Shirt 
Лёгкая мужская футболка для спорта с технологией COOL-TEX: отводит влагу, быстро сохнет и сохраняет комфорт при интенсивных нагрузках. Свободный крой обеспечивает удобство и свободу движений во время любой активности.
Состав ткани: 100% полиэстер.
• Технология COOL-TEX: эффективное влагоотведение и комфорт при тренировках
• Ультралёгкая ткань: практически не ощущается на теле
• Свободный крой: не сковывает движения и подходит для активных нагрузок
• Дышащий материал: поддерживает оптимальную температуру тела
Меланжированная ткань придаёт стильный спортивный вид. Круглая горловина из основной ткани мягко прилегает и не вызывает дискомфорта. Внутренний кантик с логотипом усиливает посадку, а пластизольные принты подчёркивают динамичный дизайн.
Подходит для фитнеса, бега, тренировок в зале и активного отдыха — универсальная мужская футболка (спортивная футболка, базовая футболка, футболка для фитнеса) на каждый день.
На модели размер L, рост 185см</t>
  </si>
  <si>
    <t>Man, Fury T-shirt, Fire Orange Melange</t>
  </si>
  <si>
    <t>1005023-661</t>
  </si>
  <si>
    <t>Man, Sportstyle Oversize T-shirt, Black</t>
  </si>
  <si>
    <t>1005026-001</t>
  </si>
  <si>
    <t>Футболка мужская RANK Sportstyle Oversize T-Shirt 
Универсальная мужская футболка из 100% хлопка для повседневного комфорта и современного минималистичного стиля. Плотный натуральный материал хорошо дышит, остаётся мягким и подходит для ежедневного использования.
Состав ткани: 100% хлопок.
• 100% хлопок: мягкость, комфорт и воздухопроницаемость
• Свободный oversize-крой: комфортная посадка и актуальный силуэт
• Широкая круглая горловина из плотной рибаны: выразительный акцент и удобство
• Пришивные шевроны с логотипом RANK спереди и сзади: фирменный стиль
• Простой и минималистичный дизайн: легко сочетать с повседневным гардеробом
Идеальна для прогулок, повседневной носки, лё+C38гкой активности и городского стиля. Универсальная мужская футболка — комфорт и стиль каждый день.
На модели размер L, рост 185см</t>
  </si>
  <si>
    <t>100% хлопок</t>
  </si>
  <si>
    <t>Man, Sportstyle Oversize T-shirt, White</t>
  </si>
  <si>
    <t>1005026-100</t>
  </si>
  <si>
    <t>Футболка мужская RANK Sportstyle Oversize T-Shirt 
Универсальная мужская футболка из 100% хлопка для повседневного комфорта и современного минималистичного стиля. Плотный натуральный материал хорошо дышит, остаётся мягким и подходит для ежедневного использования.
Состав ткани: 100% хлопок.
• 100% хлопок: мягкость, комфорт и воздухопроницаемость
• Свободный oversize-крой: комфортная посадка и актуальный силуэт
• Широкая круглая горловина из плотной рибаны: выразительный акцент и удобство
• Пришивные шевроны с логотипом RANK спереди и сзади: фирменный стиль
• Простой и минималистичный дизайн: легко сочетать с повседневным гардеробом
Идеальна для прогулок, повседневной носки, лёгкой активности и городского стиля. Универсальная мужская футболка — комфорт и стиль каждый день.
На модели размер L, рост 185см</t>
  </si>
  <si>
    <t>Man, Sportstyle Oversize T-shirt, Green Forest</t>
  </si>
  <si>
    <t>1005026-320</t>
  </si>
  <si>
    <t>Woman, Sportstyle Oversize T-shirt, Grey Washed</t>
  </si>
  <si>
    <t>1005028-036</t>
  </si>
  <si>
    <t>Футболка женская RANK Sportstyle Oversize T-Shirt 
Универсальная женская футболка из 100% хлопка с свободным oversize-кроем, обеспечивающим комфортную посадку и полную свободу движений. Модель сочетает повседневный стиль и лёгкий винтажный эффект, идеально подходя для активного городского ритма и базовых образов.
Состав ткани: 100% хлопок
• Свободный oversize-крой: комфорт и актуальный силуэт
• Плотный хлопок: мягкость, воздухопроницаемость и долговечность
• Обработка StoneWash: эффект лёгкого выцветания и винтажная эстетика
• Широкая круглая горловина с рибаной: аккуратный акцент в дизайне
• Универсальная модель: легко сочетать с джинсами, шортами и спортивными брюками
Идеальна для повседневной носки, прогулок и создания стильных базовых образов.
На модели размер M, рост 173см</t>
  </si>
  <si>
    <t>Woman, Sportstyle T-shirt, Black</t>
  </si>
  <si>
    <t>1005029-001</t>
  </si>
  <si>
    <t>Футболка женская RANK Sportstyle Cropped T-Shirt 
Лёгкая укороченная женская футболка из плотного 100% хлопка, созданная для повседневного комфорта и современного минималистичного стиля. Натуральный материал хорошо дышит, остаётся мягким и приятным на ощупь в течение дня.
Состав ткани: 100% хлопок
• Укороченный свободный крой: комфортная посадка и свобода движений
• Плотный хлопок: мягкость, воздухопроницаемость и долговечность
• Широкая круглая горловина с рибаной: аккуратный выразительный акцент
• Пришивные шевроны с логотипом RANK спереди и сзади: фирменный стиль
• Универсальный дизайн: легко сочетается с джинсами, шортами и спортивными брюками
Идеальна для повседневной носки, прогулок и сочетания с базовыми элементами гардероба. Модель подходит для любого активного городского образа.
На модели размер M, рост 173см</t>
  </si>
  <si>
    <t>Woman, Sportstyle T-shirt, White</t>
  </si>
  <si>
    <t>1005029-100</t>
  </si>
  <si>
    <t>Woman, Sportstyle T-shirt, Green Forest</t>
  </si>
  <si>
    <t>1005029-320</t>
  </si>
  <si>
    <t>Man, Compression CHILL-TEX T-shirt, Black</t>
  </si>
  <si>
    <t>1005033-001</t>
  </si>
  <si>
    <t>Компрессионная футболка мужская RANK Compression CHILL-TEX T-Shirt
Функциональная мужская футболка для тренировок с технологией CHILL-TEX: эффективно отводит влагу, охлаждает и поддерживает комфорт при высокой нагрузке. Компрессионный крой стабилизирует мышцы и не сковывает движения.
Состав ткани: 78% нейлон, 22% спандекс.
• Технология CHILL-TEX: охлаждение, быстрый отвод влаги и ощущение свежести
• Лёгкая эластичная ткань: свобода движений без ограничений
• Сетчатые вставки: усиленная вентиляция и защита от перегрева
• Плоские швы: комфорт без натираний даже при длительных тренировках
Круглая горловина из основной ткани мягко прилегает и не давит. Внутренний эластичный кантик с контрастным принтом RANK усиливает посадку и износостойкость. Продуманный крой обеспечивает идеальную посадку по фигуре.
Подходит для фитнеса, бега, кроссфита, силовых и кардиотренировок — универсальная компрессионная футболка для зала, улицы и активного отдыха.
На модели размер L, рост 185см</t>
  </si>
  <si>
    <t>Man, Risen Core T-Shirt, Khaki</t>
  </si>
  <si>
    <t>1005036-300</t>
  </si>
  <si>
    <t>Футболка RANK Risen Core T-Shirt идеальный выбор для повседневного и спортивного стиля. Она выполнена из комбинации хлопка и полиэстера, что обеспечивает комфорт и долговечность. Свободный крой и боковые разрезы гарантируют свободу движений, а круглая горловина из двуслойной рибаны обеспечивает комфортную посадку и удерживает свою форму даже при активном использовании.
- Высокое содержание хлопка в составе обеспечивает отличную воздухопроницаемость, делая футболку идеальным выбором для ежедневной носки.
- Полиэстер в составе сохраняет цвет и форму футболки даже после многократных стирок, что делает её долговечной и практичной в уходе.
- Боковые разрезы по низу футболки увеличивают свободу движений, что особенно важно для активного образа жизни и при занятиях спортом.
- Обтачные швы добавляют прочности и улучшают износостойкость, сохраняя аккуратный вид даже после длительного использования.
- Стильный пластизолевый логотип на передней части и на спине подчеркивает уникальность и современный стиль модели.</t>
  </si>
  <si>
    <t>Man, Risen Core T-Shirt, Dark blue</t>
  </si>
  <si>
    <t>1005036-400</t>
  </si>
  <si>
    <t>Man, Risen Core T-Shirt, Camel</t>
  </si>
  <si>
    <t>1005036-800</t>
  </si>
  <si>
    <t>1005037-001</t>
  </si>
  <si>
    <t>Футболка мужская повседневная RANK Sportstyle Left Chest 
Универсальная мужская футболка для повседневной носки с лаконичным дизайном. Смесовый материал на основе хлопка и полиэстера обеспечивает комфорт, воздухопроницаемость и износостойкость, сохраняя аккуратный внешний вид в течение дня.
Состав ткани: 73% хлопок, 27% полиэстер.
• Смесовый материал: комфорт, долговечность и лёгкая воздухопроницаемость
• Прямой крой и свободная посадка: подходят для разных типов фигуры
• Круглая горловина из двуслойной рибаны: сохраняет форму и комфортна при носке
• Боковые разрезы: дополнительная свобода движений
• Минималистичный принт на груди: сдержанный спортивный стиль
Идеальна для повседневной носки, прогулок, лёгкой активности и офиса в стиле casual. Универсальная мужская футболка — комфорт и стиль каждый день.
На модели размер L, рост 185см</t>
  </si>
  <si>
    <t>1005037-100</t>
  </si>
  <si>
    <t>Woman, Train Motion T-Shirt, Printed</t>
  </si>
  <si>
    <t>1005049-111</t>
  </si>
  <si>
    <t>принт/черный</t>
  </si>
  <si>
    <t>Man, Sportstyle Oversize T-shirt, Grey Washed</t>
  </si>
  <si>
    <t>1005056-036</t>
  </si>
  <si>
    <t>Man, Sportstyle Left Chest Tank, White</t>
  </si>
  <si>
    <t>1019002-100</t>
  </si>
  <si>
    <t>Майка</t>
  </si>
  <si>
    <t>Майка RANK из полиэстера с дышащими вставками — идеальный выбор для активного образа жизни. Дышащие сетчатые вставки обеспечивают отличную вентиляцию, поддерживая комфортный микроклимат. Идеально подходит для бега и занятий спортом.
- Легкий полиэстер помогает майке быстро сохнуть, что делает её идеальным выбором для спортивных занятий.
- Свободный крой предлагает непревзойденную свободу движений, улучшая спортивные результаты.
- Высокая эластичность боковых вставок улучшает посадку, повторяя контуры вашего тела.
- Майка устойчива к износу и деформациям, что обеспечивает долговечность и постоянство её формы.
- Современный лаконичный дизайн подходит для динамичных тренировок и активного отдыха.</t>
  </si>
  <si>
    <t>Man, Raid Tank, White</t>
  </si>
  <si>
    <t>1019003-100</t>
  </si>
  <si>
    <t>1 слой: 100% полиэстер, 2 слой: 84% полиэстер, 16% эластан</t>
  </si>
  <si>
    <t>Man, Fury Tank, Grey Melange</t>
  </si>
  <si>
    <t>1019010-012</t>
  </si>
  <si>
    <t>Man, Fury Tank, Fire Orange Melange</t>
  </si>
  <si>
    <t>1019010-661</t>
  </si>
  <si>
    <t>Unisex, M Knit Logo cap, Graphite</t>
  </si>
  <si>
    <t>3013002-090</t>
  </si>
  <si>
    <t>Шапка</t>
  </si>
  <si>
    <t>Шапки</t>
  </si>
  <si>
    <t>Шапка RANK M Knit Logo это выбор для тех, кто хочет оставаться в тренде и быть защищенным от холода. Изготовленная из 100% акрила, она прекрасно сочетается с любым повседневным образом и обеспечивает комфорт даже в самые холодные дни. Акриловая ткань гарантирует, что шапка устойчива к влаге, сохраняя цвет и форму при любых условиях.
- Эластичность позволяет шапке подходить для обхвата головы от 58 до 61 см, обеспечивая идеальную посадку.
- Легкая и гипоаллергенная текстура максимально приятна на ощупь, обеспечивая комфортную посадку.
- Широкий отворот надежно защищает уши и лоб от холода, удерживая тепло вокруг головы.
- Обтачные швы гарантируют долговечность, предотвращая износ и потерю формы.
- Стильный пришитый патч на отвороте.</t>
  </si>
  <si>
    <t>Woman, French Terry Base Shorts, Black</t>
  </si>
  <si>
    <t>1006006-001</t>
  </si>
  <si>
    <t>Шорты</t>
  </si>
  <si>
    <t>Женские шорты RANK из плотного хлопка — это незаменимый элемент тренировочной экипировки, создающий все условия для достижения высоких результатов. Синтетические волокна в составе повышают прочность и долговечность, предотвращая износ при интенсивной эксплуатации.
- Высокое содержание хлопка позволяет шортам эффективно пропускать воздух, обеспечивая комфорт в любой ситуации.
- Регулируемый пояс на шнурке гарантирует оптимальную посадку, поддерживая комфорт даже при активных движениях.
- Боковые карманы добавляют функциональности, обеспечивая безопасное хранение мелких предметов.
- Плотность 255г делает материал более устойчивым к механическим повреждениям, сохраняя форму.
- Нейтральный дизайн шорт позволяет сочетать их с различными спортивными и повседневными комплектами одежды RANK.</t>
  </si>
  <si>
    <t>Woman, French Terry Base Shorts, Grey Melange</t>
  </si>
  <si>
    <t>1006006-012</t>
  </si>
  <si>
    <t>Man, Competitor French Terry Shorts, navy</t>
  </si>
  <si>
    <t>1006003-408</t>
  </si>
  <si>
    <t>Шорты Rank представляют собой оптимальное решение для тех, кто ищет одежду, сочетающую в себе комфорт, функциональность и современный стиль. Использование мягкой сетчатой ткани не только обеспечивает высокий уровень дышимости, позволяя вашему телу оставаться охлажденным и воздушным даже в самых жарких условиях, но и придает изделию приятное тактильное ощущение.
С применением технологии LITE-TEX шорты способствуют эффективному отведению влаги, благодаря чему пот, выделяемый вашим телом при физических нагрузках, быстро проникает через ткань и испаряется, тем самым снижая риск перегрева и поддерживая ощущение сухости. Это делает их идеально подходящими как для интенсивной спортивной деятельности, так и для обыденных активных занятий.
Свободный крой шортов, длиной заканчивающихся выше колена, предлагает удобство и свободу движений, не стесняя активности пользователя. Карманы без молний удобны для быстрого доступа к вашим вещам, позволяют носить необходимые предметы, не создавая при этом дискомфорта и обеспечивая легкий доступ.
Удобная резинка с завязками на поясе и обтянутый эластичный пояс с внешним шнурком обеспечивают надежное прилегание шорт, позволяя легко регулировать обхват для достижения идеальной посадки, что особенно важно во время динамичных движений.</t>
  </si>
  <si>
    <t>Woman, Invocation Interlock Shorts, Green Forest</t>
  </si>
  <si>
    <t>1006026-320</t>
  </si>
  <si>
    <t>Шорты женские RANK Invocation Interlock Shorts 
Свободные шорты прямого силуэта из плотной ткани Interlock с гладкой поверхностью с обеих сторон. Материал устойчив к деформации, сохраняет форму и обеспечивает комфорт при повседневной носке. Расслабленный крой подчёркивает современный оверсайз-характер модели и не сковывает движения.
Состав: 75% хлопок, 20% полиэстер, 5% эластан
Особенности модели:
 • Свободный прямой крой для максимального комфорта
 • Плотная эластичная ткань приятна к телу и сохраняет аккуратный внешний вид
 • Два глубоких боковых кармана без молний, оформленные листочками в тон ткани
 • Объёмный фирменный эмбосс-принт RANK справа внизу создаёт стильный акцент
Подходят для повседневного использования, прогулок и активного отдыха.
На модели размер M, рост 173см</t>
  </si>
  <si>
    <t>Woman, French Terry Shorts, Grey Washed</t>
  </si>
  <si>
    <t>1006038-036</t>
  </si>
  <si>
    <t>Шорты женские RANK French Terry Shorts 
Универсальные женские шорты из мягкого петельчатого футера с эффектом искусственного состаривания, придающим изделию лёгкий винтажный характер. Смесовый материал на основе хлопка и полиэстера обеспечивает комфорт, хорошую воздухопроницаемость, долговечность и эффективный отвод влаги.
Состав ткани: 80% хлопок, 20% полиэстер
• Прямой свободный крой: свобода движений и удобная посадка
• Эластичный пояс с плоскими плетёными шнурками: точная регулировка объёма
• Два боковых кармана с кантом в тон ткани: практичность и функциональность
• Минималистичный патч RANK справа под карманом: лаконичный фирменный акцент
Идеальны для повседневного ношения, прогулок, активного отдыха и создания комфортных городских образов.
На модели размер M, рост 173см</t>
  </si>
  <si>
    <t>Man, 2 in 1 Shorts, Black</t>
  </si>
  <si>
    <t>1006002-001</t>
  </si>
  <si>
    <t>Шорты мужские спортивные RANK 2-in-1 Short с компрессионными тайтсами
Функциональные мужские шорты 2-в-1 для тренировок: внешний лёгкий слой и встроенные компрессионные тайтсы. Технология COOL-TEX отводит влагу, помогает сохранять сухость и комфорт при интенсивных нагрузках.
Состав ткани: верх — 100% полиэстер, подкладка — 90% полиэстер, 10% эластан
• Формат 2-в-1: шорты + компрессионный слой для поддержки мышц
• Технология COOL-TEX: быстрое влагоотведение и комфорт во время тренировки
• Вентилируемые боковые вставки: улучшенная циркуляция воздуха
• Компрессионные тайтсы: стабильность, снижение усталости мышц
• Эластичный пояс со шнурком: надёжная фиксация и удобная посадка
Свободный внешний слой обеспечивает лёгкость и свободу движений, а внутренние тайтсы плотно прилегают и поддерживают мышцы. Материал сохраняет форму и выдерживает регулярные нагрузки.
Подходят для фитнеса, бега, кроссфита, тренировок в зале и активного отдыха — универсальные мужские шорты на каждый день.
На модели размер L, рост 185см</t>
  </si>
  <si>
    <t>верх: 100% полиэстер, подкладка: 90% полиэстер, 10% эластан</t>
  </si>
  <si>
    <t>Man, 2-in-1 Shorts, Light gray</t>
  </si>
  <si>
    <t>1006002-011</t>
  </si>
  <si>
    <t>Шорты мужские спортивные RANK 2-in-1 Short с компрессионными тайтсами
Функциональные мужские шорты 2-в-1 для тренировок: внешний лёгкий слой и встроенные компрессионные тайтсы. Технология COOL-TEX отводит влагу, помогает сохранять сухость и комфорт при интенсивных нагрузках.
Состав ткани. верх — 100% полиэстер, подкладка — 90% полиэстер, 10% эластан
• Формат 2-в-1: шорты + компрессионный слой для поддержки мышц
• Технология COOL-TEX: быстрое влагоотведение и комфорт во время тренировки
• Вентилируемые боковые вставки: улучшенная циркуляция воздуха
• Компрессионные тайтсы: стабильность, снижение усталости мышц
• Эластичный пояс со шнурком: надёжная фиксация и удобная посадка
Свободный внешний слой обеспечивает лёгкость и свободу движений, а внутренние тайтсы плотно прилегают и поддерживают мышцы. Материал сохраняет форму и выдерживает регулярные нагрузки.
Подходят для фитнеса, бега, кроссфита, тренировок в зале и активного отдыха — универсальные мужские шорты на каждый день.
На модели размер L, рост 185см</t>
  </si>
  <si>
    <t>светло серый</t>
  </si>
  <si>
    <t>Man, 2 in 1 Shorts, Graphite</t>
  </si>
  <si>
    <t>1006002-090</t>
  </si>
  <si>
    <t>Man, Compression CHILL-TEX Shorts, Black</t>
  </si>
  <si>
    <t>1006008-001</t>
  </si>
  <si>
    <t>Компрессионные шорты мужские RANK Compression CHILL-TEX Shorts
Функциональные мужские шорты для тренировок с технологией CHILL-TEX: эффективно отводят влагу, охлаждают и поддерживают комфорт даже при высокой нагрузке. Компрессионная посадка фиксирует мышцы и не сковывает движения.
Состав ткани: 78% нейлон, 22% спандекс.
• Технология CHILL-TEX: быстрое влагоотведение и ощущение прохлады
• Эластичная ткань: свобода движений при любой активности
• Плотная посадка: надежная фиксация без сползания
• Плоские швы: комфорт без натираний даже при длительных тренировках
Зауженный силуэт и продуманный крой обеспечивают удобную посадку и стабильность во время движения. Шорты не давят и остаются комфортными даже при длительных тренировках.
Подходят для фитнеса, бега, кроссфита, силовых и кардиотренировок — универсальные компрессионные шорты для зала, улицы и активного отдыха.
На модели размер L, рост 185см</t>
  </si>
  <si>
    <t>Man, Impoderable Shorts 7in, Black</t>
  </si>
  <si>
    <t>1006009-001</t>
  </si>
  <si>
    <t>Шорты мужские спортивные RANK Impoderable Shorts 7in 
Лёгкие мужские шорты для тренировок и бега с технологией COOL-TEX: эффективно отводят влагу и сохраняют комфорт даже при высокой активности. Универсальная длина 7 дюймов выше колена — оптимальный вариант для спорта и повседневной носки.
Состав ткани: 100% полиэстер.
• Технология COOL-TEX: сухость и комфорт во время тренировки
• Лёгкая дышащая ткань: не перегревает и быстро сохнет
• Длина 7 inch: удобная посадка выше колена
• Эластичный пояс: регулируемая посадка и надёжная фиксация
• Боковые карманы: удобно для хранения мелочей
Свободный крой обеспечивает лёгкость и свободу движений без ограничений. Шорты комфортно сидят, не сковывают движения и подходят для активного ритма.
Подходят для фитнеса, бега, тренировок в зале и активного отдыха — универсальные мужские шорты на каждый день.
На модели размер L, рост 185см</t>
  </si>
  <si>
    <t>Man, Impoderable Shorts 7in, Graphite</t>
  </si>
  <si>
    <t>1006009-090</t>
  </si>
  <si>
    <t>Man, Impoderable Shorts 7in, Dark blue</t>
  </si>
  <si>
    <t>1006009-408</t>
  </si>
  <si>
    <t>Шорты Rank из полиэстера с технологией COOL-TEX — это современные спортивные шорты с регулировкой пояса и антистатическими свойствами, идеально подходящие для активного образа жизни. Идеальная длина 7 дюймов до колена позволяет сохранить мобильность во время тренировок.
- С применением материала COOL-TEX шорты обеспечивают эффективное отведение влаги, что позволяет сохранять кожу сухой и комфортной даже при интенсивных тренировках.
- 100% полиэстер с антистатическим покрытием предотвращает возникновение статического электричества, обеспечивая комфорт и удобство в носке.
- Регулируемый пояс делает их адаптивными к любому типу фигуры, позволяя легко находить идеальную посадку.
- Практичные боковые карманы удобны для хранения мелочей, таких как ключи или карточки, обеспечивая функциональность и простой доступ.
- Легкая и прочная ткань выдерживает частые стирки и интенсивное использование, сохраняя форму и цвет.
- Современный дизайн шорты стильным и необходимым элементом гардероба для всех, кто ценит комфорт и хорошее качество.</t>
  </si>
  <si>
    <t>Woman, 2 in 1 Shorts, Black</t>
  </si>
  <si>
    <t>1006012-002</t>
  </si>
  <si>
    <t>Шорты женские RANK 2-in-1 Shorts 
Функциональные женские шорты 2-в-1 с внешним лёгким слоем и встроенными поддерживающими лосинами. Обеспечивают свободу движений, комфорт и стабильную фиксацию мышц во время интенсивных тренировок и активного отдыха.
Состав ткани: верх — 100% полиэстер, низ — 90% полиэстер, 10% эластан
• Двойная конструкция 2-in-1: лёгкий внешний слой + поддерживающий внутренний компрессионный слой
• Технология COOL-TEX: эффективный отвод влаги, комфорт при высокой нагрузке
• Эластичный внутренний слой: поддержка мышц и стабильная посадка
• Скошенный крой внешнего слоя: свобода шага и мобильность
• Задний карман на реверсивной молнии: удобное хранение мелочей
Шорты подходят для силовых, кардио, функциональных тренировок и активного отдыха. Универсальная модель — комфорт, поддержка и стиль в каждом движении.
На модели размер M, рост 173см</t>
  </si>
  <si>
    <t>Man, Competitor French Terry Shorts, Black</t>
  </si>
  <si>
    <t>1006016-001</t>
  </si>
  <si>
    <t>Шорты мужские RANK Man Competitor French Terry Shorts - это выполненные из гладкого петельчатого футера шорты, которые подходят как для спорта, так и для повседневного расслабленного образа. Мягкая хлопковая ткань с добавлением полиэстера обеспечивает комфорт и износостойкость, отводя влагу и поддерживая воздухообмен. Спортивные шорты мужские можно использовать и как универсальные домашние шорты.
Петельчатый футер из 80% хлопока и 20% полиэстера — мягкий, дышащий и долговечный. Прямой свободный силуэт не сковывает движения. Два передних кармана на реверсивных молниях и задний карман на пуговице обеспечивают функциональность. Плоские пуллеры с гравировкой RANK подчёркивают фирменный стиль. Лаконичный патч расположен справа под карманом.
Состав: 80% хлопка, 20% полиэстера</t>
  </si>
  <si>
    <t>Man, Competitor French Terry Shorts, Grey Melange</t>
  </si>
  <si>
    <t>1006016-012</t>
  </si>
  <si>
    <t>Шорты мужские спортивные RANK Competitor French Terry Shorts 
Универсальные мужские шорты из мягкого футера для тренировок, отдыха и повседневной носки. Хлопковый материал с добавлением полиэстера обеспечивает комфорт, воздухопроницаемость и долговечность.
Состав ткани: 80% хлопок, 20% полиэстер.
• Хлопковая основа: мягкость и комфорт на каждый день
• Полиэстер в составе: износостойкость и отвод влаги
• French Terry: лёгкая и приятная к телу ткань
• Передние карманы на молнии: безопасное хранение мелочей
• Задний карман на пуговице: дополнительная практичность
Шорты комфортно сидят и не сковывают движения, подходят для активного и расслабленного образа. Легко сочетаются с футболками, худи и свитшотами.
Идеальны для тренировок, прогулок, дома и отдыха. Универсальные мужские шорты — комфорт и стиль каждый день.
На модели размер L, рост 185см</t>
  </si>
  <si>
    <t>Man, Competitor French Terry Shorts, Beige Melange</t>
  </si>
  <si>
    <t>1006016-121</t>
  </si>
  <si>
    <t>Шорты мужские спортивные RANK Competitor French Terry Shorts 
Универсальные мужские шорты из мягкого футера для тренировок, отдыха и повседневной носки. Хлопковый материал с добавлением полиэстера обеспечивает комфорт, воздухопроницаемость и долговечность.
Состав ткани: 80% хлопок, 20% полиэстер.
• Хлопковая основа: мягкость и комфорт на каждый день
• Полиэстер в составе: износостойкость и отвод влаги
• French Terry: лёгкая и приятная к телу ткань
• Передние карманы на молнии: безопасное хранение мелочей
• Задний карман на пуговице: дополнительная практичность
Шорты комфортно сидят и не сковывают движения, подходят для активного и расслабленного образа. Легко сочетаются с футболками, худи и свитшотами.
Идеальны для тренировок, прогулок, дома и отдыха. Универсальные мужские шорты — комфорт и стиль каждый день.
Модель мужчина, размер одежды L - рост 185см</t>
  </si>
  <si>
    <t>Man, Invocation Interlock Shorts, Beige Melange</t>
  </si>
  <si>
    <t>1006017-120</t>
  </si>
  <si>
    <t>Шорты мужские RANK Invocation Interlock Shorts 
Удобные мужские шорты из плотной ткани Interlock для повседневной носки и активного отдыха. Двусторонний материал гладкий, сохраняет форму и приятен на ощупь.
Состав ткани: 77% хлопок, 16% полиэстер, 7% эластан.
• Ткань Interlock: плотная, мягкая и износостойкая
• Хлопковая основа: комфорт и приятные тактильные ощущения
• Добавление эластана: свобода движений и эластичность
• Свободный прямой крой: удобная посадка без ограничений
• Регулируемый пояс со шнурком: точная и надёжная фиксация
Шорты не сковывают движения, сохраняют форму и комфорт даже при длительной носке. Легко сочетаются с футболками, худи и свитшотами в спортивном и casual стиле.
Идеальны для прогулок, отдыха и повседневного гардероба. Универсальные мужские шорты — комфорт и стиль каждый день.
На модели размер L, рост 185см</t>
  </si>
  <si>
    <t>Man, Invocation Interlock Shorts, Green Forest</t>
  </si>
  <si>
    <t>1006017-320</t>
  </si>
  <si>
    <t>Man, Long Shorts 9in, Black</t>
  </si>
  <si>
    <t>1006020-001</t>
  </si>
  <si>
    <t>Шорты мужские RANK Long Shorts 9in 
Ультралёгкая модель свободной посадки, созданная для тренировок в зале, на улице и активного отдыха. Длина по колено обеспечивает свободу движений, а технология COOL-TEX эффективно отводит влагу, поддерживая комфортный микроклимат во время активности.
Состав: 100% полиэстер
Особенности модели:
 • Свободная посадка и лёгкий материал не ограничивают движения
 • Быстросохнущий, дышащий полиэстер подходит для интенсивного использования
 • Регулируемая посадка с внутренним эластичным элементом для комфортной фиксации
 • Два боковых кармана без молний с оформлением листочками в тон ткани
Идеальный вариант для тренировок, активного отдыха и повседневной спортивной носки.
На модели размер L, рост 185см</t>
  </si>
  <si>
    <t>Woman, Invocation Interlock Shorts, Beige Melange</t>
  </si>
  <si>
    <t>1006026-120</t>
  </si>
  <si>
    <t>Woman, French Terry Shorts, Black</t>
  </si>
  <si>
    <t>1006027-001</t>
  </si>
  <si>
    <t>1006028-036</t>
  </si>
  <si>
    <t>Свободные шорты RANK Competitor French Terry Pants - это модель выполнены с эффектом искуственного состаривания, который придаёт модели выразительный винтажный стиль. Комфортный хлопковый материал с добавлением полиэстера подходит как для повседневной носки, так и может быть использован, как практичные шорты мужские домашние. Благодаря плотной трикотажной структуре изделие также отлично работает как шорты мужские трикотажные, сохраняя форму и мягкость. Характерный эффект варёнки делает модель выразительной — это полноценные шорты варенка мужские в современном исполнении. Сочетание хлопка и полиэстера обеспечивает эффективный отвод влаги и вентиляцию.
Плотная дышащая ткань из 80% хлопока и 20% полиэстераэто комфорт и износостойкость. Прямой свободный силуэт обеспечивает комфорт и свободу движений. Мягкие круглые шнурки с металлическими наконечниками позволяют настроить посадку. Два боковых кармана без молний с кантом в цвет ткани. Вышитый логотип RANK чёрного цвета расположен справа под карманом.
Состав: 80% хлопка, 20% полиэстера</t>
  </si>
  <si>
    <t>Woman, Seamless Bike Shorts, Black</t>
  </si>
  <si>
    <t>1020002-001</t>
  </si>
  <si>
    <t>Велосипедки</t>
  </si>
  <si>
    <t>Велосипедки женские RANK Seamless Bike Shorts 
Функциональные женские велосипедки с технологией Seamless для тренировок и повседневной активности. Бесшовная конструкция обеспечивает плотное и комфортное прилегание, свободу движений и отсутствие натираний.
Состав ткани: 92% полиамид, 8% эластан.
• Seamless-технология: гладкая посадка, комфорт и отсутствие раздражений
• Анатомичный крой: повторяет контуры тела, комфорт при тренировках
• Широкая поддерживающая зона на талии с логотипом RANK: надёжная фиксация и стильный акцент
• Плотная вязка: матовый внешний вид, исключает просвечивание
• Лёгкий компрессионный эффект: деликатная поддержка мышц при активности
Велосипедки сохраняют форму, обеспечивают комфорт и стабильную посадку при силовых, кардио и функциональных тренировках. Идеальны для фитнеса, бега, йоги и активного отдыха. Универсальные женские велосипедки — комфорт и стиль каждый день.
На модели размер M, рост 173см</t>
  </si>
  <si>
    <t>Woman, Seamless Bike Shorts, Fire Orange</t>
  </si>
  <si>
    <t>1020002-800</t>
  </si>
  <si>
    <t>Woman, PWR Bike Shorts, Black Leather</t>
  </si>
  <si>
    <t>1020007-007</t>
  </si>
  <si>
    <t>Велосипедки женские RANK  PWR Bike Shorts 
Функциональные женские велосипедки из обновлённой ткани PWR для интенсивных тренировок и активного образа жизни. Двуслойный материал обеспечивает плотное прилегание, поддержку мышц и эффективный отвод влаги.
Состав ткани: 85% полиэстер, 15% эластан.
• Ткань PWR: прочная, эластичная и дышащая
• Двуслойная конструкция: гладкий внешний слой и эластичная внутренняя основа
• Высокая посадка: подчёркивает талию и сохраняет стабильность при движении
• Боковой карман: удобно хранить мелкие предметы
• Эластичный материал: комфорт и поддержка при силовых, кардио и функциональных тренировках
Велосипедки обеспечивают комфорт, удерживают форму и не сковывают движения. Идеальны для фитнеса, бега, йоги и активного отдыха. Универсальные женские велосипедки — поддержка и стиль каждый день.
На модели размер M, рост 173см</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</si>
  <si>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</si>
  <si>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</si>
  <si>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</si>
  <si>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</si>
  <si>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</si>
  <si>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</si>
  <si>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</si>
  <si>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</si>
  <si>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</si>
  <si>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</si>
  <si>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Дети</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</si>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</sst>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0">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4"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2"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2" xfId="0" applyFont="1" applyBorder="1" applyAlignment="1">
      <alignment horizontal="center" vertical="top" wrapText="1"/>
    </xf>
    <xf numFmtId="0" fontId="3" fillId="0" borderId="2" xfId="0" applyFont="1" applyBorder="1" applyAlignment="1">
      <alignment horizontal="center" vertical="top"/>
    </xf>
    <xf numFmtId="4" fontId="1" fillId="0" borderId="6" xfId="0" applyNumberFormat="1" applyFont="1" applyBorder="1" applyAlignment="1">
      <alignment horizontal="center" vertical="top"/>
    </xf>
    <xf numFmtId="0" fontId="1" fillId="0" borderId="7" xfId="0" applyFont="1" applyBorder="1" applyAlignment="1">
      <alignment horizontal="center" vertical="top" wrapText="1"/>
    </xf>
    <xf numFmtId="0" fontId="0" fillId="0" borderId="1" xfId="0" applyBorder="1" applyAlignment="1">
      <alignment horizontal="center" vertical="top"/>
    </xf>
    <xf numFmtId="2" fontId="0" fillId="0" borderId="6" xfId="0" applyNumberFormat="1" applyBorder="1" applyAlignment="1">
      <alignment horizontal="center" vertical="top"/>
    </xf>
    <xf numFmtId="3" fontId="0" fillId="3" borderId="1" xfId="0" applyNumberForma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D204-4B6C-8A9F-E3CF23CF2C89}"/>
            </c:ext>
          </c:extLst>
        </c:ser>
        <c:dLbls>
          <c:dLblPos val="outEnd"/>
          <c:showLegendKey val="0"/>
          <c:showVal val="1"/>
          <c:showCatName val="0"/>
          <c:showSerName val="0"/>
          <c:showPercent val="0"/>
          <c:showBubbleSize val="0"/>
        </c:dLbls>
        <c:gapWidth val="100"/>
        <c:axId val="332829264"/>
        <c:axId val="332092328"/>
      </c:barChart>
      <c:catAx>
        <c:axId val="33282926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2092328"/>
        <c:crosses val="autoZero"/>
        <c:auto val="1"/>
        <c:lblAlgn val="ctr"/>
        <c:lblOffset val="100"/>
        <c:noMultiLvlLbl val="0"/>
      </c:catAx>
      <c:valAx>
        <c:axId val="332092328"/>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2829264"/>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B50A-480F-818D-ED684A75915A}"/>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B50A-480F-818D-ED684A75915A}"/>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B50A-480F-818D-ED684A75915A}"/>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B50A-480F-818D-ED684A75915A}"/>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87FD-477D-96FD-989A079AC36D}"/>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63" Type="http://schemas.openxmlformats.org/officeDocument/2006/relationships/image" Target="../media/image63.png"/><Relationship Id="rId159" Type="http://schemas.openxmlformats.org/officeDocument/2006/relationships/image" Target="../media/image159.png"/><Relationship Id="rId170" Type="http://schemas.openxmlformats.org/officeDocument/2006/relationships/image" Target="../media/image170.png"/><Relationship Id="rId226" Type="http://schemas.openxmlformats.org/officeDocument/2006/relationships/image" Target="../media/image226.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53" Type="http://schemas.openxmlformats.org/officeDocument/2006/relationships/image" Target="../media/image53.png"/><Relationship Id="rId74" Type="http://schemas.openxmlformats.org/officeDocument/2006/relationships/image" Target="../media/image74.png"/><Relationship Id="rId128" Type="http://schemas.openxmlformats.org/officeDocument/2006/relationships/image" Target="../media/image128.png"/><Relationship Id="rId149" Type="http://schemas.openxmlformats.org/officeDocument/2006/relationships/image" Target="../media/image149.png"/><Relationship Id="rId5" Type="http://schemas.openxmlformats.org/officeDocument/2006/relationships/image" Target="../media/image5.png"/><Relationship Id="rId95" Type="http://schemas.openxmlformats.org/officeDocument/2006/relationships/image" Target="../media/image95.png"/><Relationship Id="rId160" Type="http://schemas.openxmlformats.org/officeDocument/2006/relationships/image" Target="../media/image160.png"/><Relationship Id="rId181" Type="http://schemas.openxmlformats.org/officeDocument/2006/relationships/image" Target="../media/image181.png"/><Relationship Id="rId216" Type="http://schemas.openxmlformats.org/officeDocument/2006/relationships/image" Target="../media/image216.png"/><Relationship Id="rId237" Type="http://schemas.openxmlformats.org/officeDocument/2006/relationships/image" Target="../media/image237.png"/><Relationship Id="rId258" Type="http://schemas.openxmlformats.org/officeDocument/2006/relationships/image" Target="../media/image258.png"/><Relationship Id="rId22" Type="http://schemas.openxmlformats.org/officeDocument/2006/relationships/image" Target="../media/image22.png"/><Relationship Id="rId43" Type="http://schemas.openxmlformats.org/officeDocument/2006/relationships/image" Target="../media/image43.png"/><Relationship Id="rId64" Type="http://schemas.openxmlformats.org/officeDocument/2006/relationships/image" Target="../media/image64.png"/><Relationship Id="rId118" Type="http://schemas.openxmlformats.org/officeDocument/2006/relationships/image" Target="../media/image118.png"/><Relationship Id="rId139" Type="http://schemas.openxmlformats.org/officeDocument/2006/relationships/image" Target="../media/image139.png"/><Relationship Id="rId85" Type="http://schemas.openxmlformats.org/officeDocument/2006/relationships/image" Target="../media/image85.png"/><Relationship Id="rId150" Type="http://schemas.openxmlformats.org/officeDocument/2006/relationships/image" Target="../media/image150.png"/><Relationship Id="rId171" Type="http://schemas.openxmlformats.org/officeDocument/2006/relationships/image" Target="../media/image171.png"/><Relationship Id="rId192" Type="http://schemas.openxmlformats.org/officeDocument/2006/relationships/image" Target="../media/image192.png"/><Relationship Id="rId206" Type="http://schemas.openxmlformats.org/officeDocument/2006/relationships/image" Target="../media/image206.png"/><Relationship Id="rId227" Type="http://schemas.openxmlformats.org/officeDocument/2006/relationships/image" Target="../media/image227.png"/><Relationship Id="rId248" Type="http://schemas.openxmlformats.org/officeDocument/2006/relationships/image" Target="../media/image248.png"/><Relationship Id="rId12" Type="http://schemas.openxmlformats.org/officeDocument/2006/relationships/image" Target="../media/image12.png"/><Relationship Id="rId33" Type="http://schemas.openxmlformats.org/officeDocument/2006/relationships/image" Target="../media/image33.png"/><Relationship Id="rId108" Type="http://schemas.openxmlformats.org/officeDocument/2006/relationships/image" Target="../media/image108.png"/><Relationship Id="rId129" Type="http://schemas.openxmlformats.org/officeDocument/2006/relationships/image" Target="../media/image129.png"/><Relationship Id="rId54" Type="http://schemas.openxmlformats.org/officeDocument/2006/relationships/image" Target="../media/image54.png"/><Relationship Id="rId75" Type="http://schemas.openxmlformats.org/officeDocument/2006/relationships/image" Target="../media/image75.png"/><Relationship Id="rId96" Type="http://schemas.openxmlformats.org/officeDocument/2006/relationships/image" Target="../media/image96.png"/><Relationship Id="rId140" Type="http://schemas.openxmlformats.org/officeDocument/2006/relationships/image" Target="../media/image140.png"/><Relationship Id="rId161" Type="http://schemas.openxmlformats.org/officeDocument/2006/relationships/image" Target="../media/image161.png"/><Relationship Id="rId182" Type="http://schemas.openxmlformats.org/officeDocument/2006/relationships/image" Target="../media/image182.png"/><Relationship Id="rId217" Type="http://schemas.openxmlformats.org/officeDocument/2006/relationships/image" Target="../media/image217.png"/><Relationship Id="rId6" Type="http://schemas.openxmlformats.org/officeDocument/2006/relationships/image" Target="../media/image6.png"/><Relationship Id="rId238" Type="http://schemas.openxmlformats.org/officeDocument/2006/relationships/image" Target="../media/image238.png"/><Relationship Id="rId259" Type="http://schemas.openxmlformats.org/officeDocument/2006/relationships/image" Target="../media/image259.png"/><Relationship Id="rId23" Type="http://schemas.openxmlformats.org/officeDocument/2006/relationships/image" Target="../media/image23.png"/><Relationship Id="rId119" Type="http://schemas.openxmlformats.org/officeDocument/2006/relationships/image" Target="../media/image119.png"/><Relationship Id="rId44" Type="http://schemas.openxmlformats.org/officeDocument/2006/relationships/image" Target="../media/image44.png"/><Relationship Id="rId65" Type="http://schemas.openxmlformats.org/officeDocument/2006/relationships/image" Target="../media/image65.png"/><Relationship Id="rId86" Type="http://schemas.openxmlformats.org/officeDocument/2006/relationships/image" Target="../media/image86.png"/><Relationship Id="rId130" Type="http://schemas.openxmlformats.org/officeDocument/2006/relationships/image" Target="../media/image130.png"/><Relationship Id="rId151" Type="http://schemas.openxmlformats.org/officeDocument/2006/relationships/image" Target="../media/image151.png"/><Relationship Id="rId172" Type="http://schemas.openxmlformats.org/officeDocument/2006/relationships/image" Target="../media/image172.png"/><Relationship Id="rId193" Type="http://schemas.openxmlformats.org/officeDocument/2006/relationships/image" Target="../media/image193.png"/><Relationship Id="rId207" Type="http://schemas.openxmlformats.org/officeDocument/2006/relationships/image" Target="../media/image207.png"/><Relationship Id="rId228" Type="http://schemas.openxmlformats.org/officeDocument/2006/relationships/image" Target="../media/image228.png"/><Relationship Id="rId249" Type="http://schemas.openxmlformats.org/officeDocument/2006/relationships/image" Target="../media/image249.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4" Type="http://schemas.openxmlformats.org/officeDocument/2006/relationships/image" Target="../media/image34.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20" Type="http://schemas.openxmlformats.org/officeDocument/2006/relationships/image" Target="../media/image120.png"/><Relationship Id="rId141" Type="http://schemas.openxmlformats.org/officeDocument/2006/relationships/image" Target="../media/image141.png"/><Relationship Id="rId7" Type="http://schemas.openxmlformats.org/officeDocument/2006/relationships/image" Target="../media/image7.png"/><Relationship Id="rId162" Type="http://schemas.openxmlformats.org/officeDocument/2006/relationships/image" Target="../media/image162.png"/><Relationship Id="rId183" Type="http://schemas.openxmlformats.org/officeDocument/2006/relationships/image" Target="../media/image183.png"/><Relationship Id="rId218" Type="http://schemas.openxmlformats.org/officeDocument/2006/relationships/image" Target="../media/image218.png"/><Relationship Id="rId239" Type="http://schemas.openxmlformats.org/officeDocument/2006/relationships/image" Target="../media/image239.png"/><Relationship Id="rId250" Type="http://schemas.openxmlformats.org/officeDocument/2006/relationships/image" Target="../media/image250.png"/><Relationship Id="rId24" Type="http://schemas.openxmlformats.org/officeDocument/2006/relationships/image" Target="../media/image24.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31" Type="http://schemas.openxmlformats.org/officeDocument/2006/relationships/image" Target="../media/image131.png"/><Relationship Id="rId152" Type="http://schemas.openxmlformats.org/officeDocument/2006/relationships/image" Target="../media/image152.png"/><Relationship Id="rId173" Type="http://schemas.openxmlformats.org/officeDocument/2006/relationships/image" Target="../media/image173.png"/><Relationship Id="rId194" Type="http://schemas.openxmlformats.org/officeDocument/2006/relationships/image" Target="../media/image194.png"/><Relationship Id="rId208" Type="http://schemas.openxmlformats.org/officeDocument/2006/relationships/image" Target="../media/image208.png"/><Relationship Id="rId229" Type="http://schemas.openxmlformats.org/officeDocument/2006/relationships/image" Target="../media/image229.png"/><Relationship Id="rId240" Type="http://schemas.openxmlformats.org/officeDocument/2006/relationships/image" Target="../media/image240.png"/><Relationship Id="rId261" Type="http://schemas.openxmlformats.org/officeDocument/2006/relationships/image" Target="../media/image261.png"/><Relationship Id="rId14" Type="http://schemas.openxmlformats.org/officeDocument/2006/relationships/image" Target="../media/image14.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163" Type="http://schemas.openxmlformats.org/officeDocument/2006/relationships/image" Target="../media/image163.png"/><Relationship Id="rId184" Type="http://schemas.openxmlformats.org/officeDocument/2006/relationships/image" Target="../media/image184.png"/><Relationship Id="rId219" Type="http://schemas.openxmlformats.org/officeDocument/2006/relationships/image" Target="../media/image219.png"/><Relationship Id="rId230" Type="http://schemas.openxmlformats.org/officeDocument/2006/relationships/image" Target="../media/image230.png"/><Relationship Id="rId251" Type="http://schemas.openxmlformats.org/officeDocument/2006/relationships/image" Target="../media/image251.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3" Type="http://schemas.openxmlformats.org/officeDocument/2006/relationships/image" Target="../media/image153.png"/><Relationship Id="rId174" Type="http://schemas.openxmlformats.org/officeDocument/2006/relationships/image" Target="../media/image174.png"/><Relationship Id="rId195" Type="http://schemas.openxmlformats.org/officeDocument/2006/relationships/image" Target="../media/image195.png"/><Relationship Id="rId209" Type="http://schemas.openxmlformats.org/officeDocument/2006/relationships/image" Target="../media/image209.png"/><Relationship Id="rId220" Type="http://schemas.openxmlformats.org/officeDocument/2006/relationships/image" Target="../media/image220.png"/><Relationship Id="rId241" Type="http://schemas.openxmlformats.org/officeDocument/2006/relationships/image" Target="../media/image241.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262" Type="http://schemas.openxmlformats.org/officeDocument/2006/relationships/image" Target="../media/image262.png"/><Relationship Id="rId78" Type="http://schemas.openxmlformats.org/officeDocument/2006/relationships/image" Target="../media/image78.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143" Type="http://schemas.openxmlformats.org/officeDocument/2006/relationships/image" Target="../media/image143.png"/><Relationship Id="rId164" Type="http://schemas.openxmlformats.org/officeDocument/2006/relationships/image" Target="../media/image164.png"/><Relationship Id="rId185" Type="http://schemas.openxmlformats.org/officeDocument/2006/relationships/image" Target="../media/image185.png"/><Relationship Id="rId9" Type="http://schemas.openxmlformats.org/officeDocument/2006/relationships/image" Target="../media/image9.png"/><Relationship Id="rId210" Type="http://schemas.openxmlformats.org/officeDocument/2006/relationships/image" Target="../media/image210.png"/><Relationship Id="rId26" Type="http://schemas.openxmlformats.org/officeDocument/2006/relationships/image" Target="../media/image26.png"/><Relationship Id="rId231" Type="http://schemas.openxmlformats.org/officeDocument/2006/relationships/image" Target="../media/image231.png"/><Relationship Id="rId252" Type="http://schemas.openxmlformats.org/officeDocument/2006/relationships/image" Target="../media/image252.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54" Type="http://schemas.openxmlformats.org/officeDocument/2006/relationships/image" Target="../media/image154.png"/><Relationship Id="rId175" Type="http://schemas.openxmlformats.org/officeDocument/2006/relationships/image" Target="../media/image175.png"/><Relationship Id="rId196" Type="http://schemas.openxmlformats.org/officeDocument/2006/relationships/image" Target="../media/image196.png"/><Relationship Id="rId200" Type="http://schemas.openxmlformats.org/officeDocument/2006/relationships/image" Target="../media/image200.png"/><Relationship Id="rId16" Type="http://schemas.openxmlformats.org/officeDocument/2006/relationships/image" Target="../media/image16.png"/><Relationship Id="rId221" Type="http://schemas.openxmlformats.org/officeDocument/2006/relationships/image" Target="../media/image221.png"/><Relationship Id="rId242" Type="http://schemas.openxmlformats.org/officeDocument/2006/relationships/image" Target="../media/image242.png"/><Relationship Id="rId263" Type="http://schemas.openxmlformats.org/officeDocument/2006/relationships/image" Target="../media/image263.png"/><Relationship Id="rId37" Type="http://schemas.openxmlformats.org/officeDocument/2006/relationships/image" Target="../media/image37.png"/><Relationship Id="rId58" Type="http://schemas.openxmlformats.org/officeDocument/2006/relationships/image" Target="../media/image58.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44" Type="http://schemas.openxmlformats.org/officeDocument/2006/relationships/image" Target="../media/image144.png"/><Relationship Id="rId90" Type="http://schemas.openxmlformats.org/officeDocument/2006/relationships/image" Target="../media/image90.png"/><Relationship Id="rId165" Type="http://schemas.openxmlformats.org/officeDocument/2006/relationships/image" Target="../media/image165.png"/><Relationship Id="rId186" Type="http://schemas.openxmlformats.org/officeDocument/2006/relationships/image" Target="../media/image186.png"/><Relationship Id="rId211" Type="http://schemas.openxmlformats.org/officeDocument/2006/relationships/image" Target="../media/image211.png"/><Relationship Id="rId232" Type="http://schemas.openxmlformats.org/officeDocument/2006/relationships/image" Target="../media/image232.png"/><Relationship Id="rId253" Type="http://schemas.openxmlformats.org/officeDocument/2006/relationships/image" Target="../media/image253.png"/><Relationship Id="rId27" Type="http://schemas.openxmlformats.org/officeDocument/2006/relationships/image" Target="../media/image27.png"/><Relationship Id="rId48" Type="http://schemas.openxmlformats.org/officeDocument/2006/relationships/image" Target="../media/image48.png"/><Relationship Id="rId69" Type="http://schemas.openxmlformats.org/officeDocument/2006/relationships/image" Target="../media/image69.png"/><Relationship Id="rId113" Type="http://schemas.openxmlformats.org/officeDocument/2006/relationships/image" Target="../media/image113.png"/><Relationship Id="rId134" Type="http://schemas.openxmlformats.org/officeDocument/2006/relationships/image" Target="../media/image134.png"/><Relationship Id="rId80" Type="http://schemas.openxmlformats.org/officeDocument/2006/relationships/image" Target="../media/image80.png"/><Relationship Id="rId155" Type="http://schemas.openxmlformats.org/officeDocument/2006/relationships/image" Target="../media/image155.png"/><Relationship Id="rId176" Type="http://schemas.openxmlformats.org/officeDocument/2006/relationships/image" Target="../media/image176.png"/><Relationship Id="rId197" Type="http://schemas.openxmlformats.org/officeDocument/2006/relationships/image" Target="../media/image197.png"/><Relationship Id="rId201" Type="http://schemas.openxmlformats.org/officeDocument/2006/relationships/image" Target="../media/image201.png"/><Relationship Id="rId222" Type="http://schemas.openxmlformats.org/officeDocument/2006/relationships/image" Target="../media/image222.png"/><Relationship Id="rId243" Type="http://schemas.openxmlformats.org/officeDocument/2006/relationships/image" Target="../media/image243.png"/><Relationship Id="rId264" Type="http://schemas.openxmlformats.org/officeDocument/2006/relationships/image" Target="../media/image264.png"/><Relationship Id="rId17" Type="http://schemas.openxmlformats.org/officeDocument/2006/relationships/image" Target="../media/image17.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24" Type="http://schemas.openxmlformats.org/officeDocument/2006/relationships/image" Target="../media/image124.png"/><Relationship Id="rId70" Type="http://schemas.openxmlformats.org/officeDocument/2006/relationships/image" Target="../media/image70.png"/><Relationship Id="rId91" Type="http://schemas.openxmlformats.org/officeDocument/2006/relationships/image" Target="../media/image91.png"/><Relationship Id="rId145" Type="http://schemas.openxmlformats.org/officeDocument/2006/relationships/image" Target="../media/image145.png"/><Relationship Id="rId166" Type="http://schemas.openxmlformats.org/officeDocument/2006/relationships/image" Target="../media/image166.png"/><Relationship Id="rId187" Type="http://schemas.openxmlformats.org/officeDocument/2006/relationships/image" Target="../media/image187.png"/><Relationship Id="rId1" Type="http://schemas.openxmlformats.org/officeDocument/2006/relationships/image" Target="../media/image1.png"/><Relationship Id="rId212" Type="http://schemas.openxmlformats.org/officeDocument/2006/relationships/image" Target="../media/image212.png"/><Relationship Id="rId233" Type="http://schemas.openxmlformats.org/officeDocument/2006/relationships/image" Target="../media/image233.png"/><Relationship Id="rId254" Type="http://schemas.openxmlformats.org/officeDocument/2006/relationships/image" Target="../media/image254.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60" Type="http://schemas.openxmlformats.org/officeDocument/2006/relationships/image" Target="../media/image60.png"/><Relationship Id="rId81" Type="http://schemas.openxmlformats.org/officeDocument/2006/relationships/image" Target="../media/image81.png"/><Relationship Id="rId135" Type="http://schemas.openxmlformats.org/officeDocument/2006/relationships/image" Target="../media/image135.png"/><Relationship Id="rId156" Type="http://schemas.openxmlformats.org/officeDocument/2006/relationships/image" Target="../media/image156.png"/><Relationship Id="rId177" Type="http://schemas.openxmlformats.org/officeDocument/2006/relationships/image" Target="../media/image177.png"/><Relationship Id="rId198" Type="http://schemas.openxmlformats.org/officeDocument/2006/relationships/image" Target="../media/image198.png"/><Relationship Id="rId202" Type="http://schemas.openxmlformats.org/officeDocument/2006/relationships/image" Target="../media/image202.png"/><Relationship Id="rId223" Type="http://schemas.openxmlformats.org/officeDocument/2006/relationships/image" Target="../media/image223.png"/><Relationship Id="rId244" Type="http://schemas.openxmlformats.org/officeDocument/2006/relationships/image" Target="../media/image244.png"/><Relationship Id="rId18" Type="http://schemas.openxmlformats.org/officeDocument/2006/relationships/image" Target="../media/image18.png"/><Relationship Id="rId39" Type="http://schemas.openxmlformats.org/officeDocument/2006/relationships/image" Target="../media/image39.png"/><Relationship Id="rId265" Type="http://schemas.openxmlformats.org/officeDocument/2006/relationships/image" Target="../media/image265.png"/><Relationship Id="rId50" Type="http://schemas.openxmlformats.org/officeDocument/2006/relationships/image" Target="../media/image50.png"/><Relationship Id="rId104" Type="http://schemas.openxmlformats.org/officeDocument/2006/relationships/image" Target="../media/image104.png"/><Relationship Id="rId125" Type="http://schemas.openxmlformats.org/officeDocument/2006/relationships/image" Target="../media/image125.png"/><Relationship Id="rId146" Type="http://schemas.openxmlformats.org/officeDocument/2006/relationships/image" Target="../media/image146.png"/><Relationship Id="rId167" Type="http://schemas.openxmlformats.org/officeDocument/2006/relationships/image" Target="../media/image167.png"/><Relationship Id="rId188" Type="http://schemas.openxmlformats.org/officeDocument/2006/relationships/image" Target="../media/image188.png"/><Relationship Id="rId71" Type="http://schemas.openxmlformats.org/officeDocument/2006/relationships/image" Target="../media/image71.png"/><Relationship Id="rId92" Type="http://schemas.openxmlformats.org/officeDocument/2006/relationships/image" Target="../media/image92.png"/><Relationship Id="rId213" Type="http://schemas.openxmlformats.org/officeDocument/2006/relationships/image" Target="../media/image213.png"/><Relationship Id="rId234" Type="http://schemas.openxmlformats.org/officeDocument/2006/relationships/image" Target="../media/image234.png"/><Relationship Id="rId2" Type="http://schemas.openxmlformats.org/officeDocument/2006/relationships/image" Target="../media/image2.png"/><Relationship Id="rId29" Type="http://schemas.openxmlformats.org/officeDocument/2006/relationships/image" Target="../media/image29.png"/><Relationship Id="rId255" Type="http://schemas.openxmlformats.org/officeDocument/2006/relationships/image" Target="../media/image255.png"/><Relationship Id="rId40" Type="http://schemas.openxmlformats.org/officeDocument/2006/relationships/image" Target="../media/image40.png"/><Relationship Id="rId115" Type="http://schemas.openxmlformats.org/officeDocument/2006/relationships/image" Target="../media/image115.png"/><Relationship Id="rId136" Type="http://schemas.openxmlformats.org/officeDocument/2006/relationships/image" Target="../media/image136.png"/><Relationship Id="rId157" Type="http://schemas.openxmlformats.org/officeDocument/2006/relationships/image" Target="../media/image157.png"/><Relationship Id="rId178" Type="http://schemas.openxmlformats.org/officeDocument/2006/relationships/image" Target="../media/image178.png"/><Relationship Id="rId61" Type="http://schemas.openxmlformats.org/officeDocument/2006/relationships/image" Target="../media/image61.png"/><Relationship Id="rId82" Type="http://schemas.openxmlformats.org/officeDocument/2006/relationships/image" Target="../media/image82.png"/><Relationship Id="rId199" Type="http://schemas.openxmlformats.org/officeDocument/2006/relationships/image" Target="../media/image199.png"/><Relationship Id="rId203" Type="http://schemas.openxmlformats.org/officeDocument/2006/relationships/image" Target="../media/image203.png"/><Relationship Id="rId19" Type="http://schemas.openxmlformats.org/officeDocument/2006/relationships/image" Target="../media/image19.png"/><Relationship Id="rId224" Type="http://schemas.openxmlformats.org/officeDocument/2006/relationships/image" Target="../media/image224.png"/><Relationship Id="rId245" Type="http://schemas.openxmlformats.org/officeDocument/2006/relationships/image" Target="../media/image245.png"/><Relationship Id="rId266" Type="http://schemas.openxmlformats.org/officeDocument/2006/relationships/image" Target="../media/image266.png"/><Relationship Id="rId30" Type="http://schemas.openxmlformats.org/officeDocument/2006/relationships/image" Target="../media/image30.png"/><Relationship Id="rId105" Type="http://schemas.openxmlformats.org/officeDocument/2006/relationships/image" Target="../media/image105.png"/><Relationship Id="rId126" Type="http://schemas.openxmlformats.org/officeDocument/2006/relationships/image" Target="../media/image126.png"/><Relationship Id="rId147" Type="http://schemas.openxmlformats.org/officeDocument/2006/relationships/image" Target="../media/image147.png"/><Relationship Id="rId168" Type="http://schemas.openxmlformats.org/officeDocument/2006/relationships/image" Target="../media/image16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189" Type="http://schemas.openxmlformats.org/officeDocument/2006/relationships/image" Target="../media/image189.png"/><Relationship Id="rId3" Type="http://schemas.openxmlformats.org/officeDocument/2006/relationships/image" Target="../media/image3.png"/><Relationship Id="rId214" Type="http://schemas.openxmlformats.org/officeDocument/2006/relationships/image" Target="../media/image214.png"/><Relationship Id="rId235" Type="http://schemas.openxmlformats.org/officeDocument/2006/relationships/image" Target="../media/image235.png"/><Relationship Id="rId256" Type="http://schemas.openxmlformats.org/officeDocument/2006/relationships/image" Target="../media/image256.png"/><Relationship Id="rId116" Type="http://schemas.openxmlformats.org/officeDocument/2006/relationships/image" Target="../media/image116.png"/><Relationship Id="rId137" Type="http://schemas.openxmlformats.org/officeDocument/2006/relationships/image" Target="../media/image137.png"/><Relationship Id="rId158" Type="http://schemas.openxmlformats.org/officeDocument/2006/relationships/image" Target="../media/image158.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179" Type="http://schemas.openxmlformats.org/officeDocument/2006/relationships/image" Target="../media/image179.png"/><Relationship Id="rId190" Type="http://schemas.openxmlformats.org/officeDocument/2006/relationships/image" Target="../media/image190.png"/><Relationship Id="rId204" Type="http://schemas.openxmlformats.org/officeDocument/2006/relationships/image" Target="../media/image204.png"/><Relationship Id="rId225" Type="http://schemas.openxmlformats.org/officeDocument/2006/relationships/image" Target="../media/image225.png"/><Relationship Id="rId246" Type="http://schemas.openxmlformats.org/officeDocument/2006/relationships/image" Target="../media/image246.png"/><Relationship Id="rId267" Type="http://schemas.openxmlformats.org/officeDocument/2006/relationships/image" Target="../media/image26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94" Type="http://schemas.openxmlformats.org/officeDocument/2006/relationships/image" Target="../media/image94.png"/><Relationship Id="rId148" Type="http://schemas.openxmlformats.org/officeDocument/2006/relationships/image" Target="../media/image148.png"/><Relationship Id="rId169" Type="http://schemas.openxmlformats.org/officeDocument/2006/relationships/image" Target="../media/image169.png"/><Relationship Id="rId4" Type="http://schemas.openxmlformats.org/officeDocument/2006/relationships/image" Target="../media/image4.png"/><Relationship Id="rId180" Type="http://schemas.openxmlformats.org/officeDocument/2006/relationships/image" Target="../media/image180.png"/><Relationship Id="rId215" Type="http://schemas.openxmlformats.org/officeDocument/2006/relationships/image" Target="../media/image215.png"/><Relationship Id="rId236" Type="http://schemas.openxmlformats.org/officeDocument/2006/relationships/image" Target="../media/image236.png"/><Relationship Id="rId257" Type="http://schemas.openxmlformats.org/officeDocument/2006/relationships/image" Target="../media/image257.png"/><Relationship Id="rId42" Type="http://schemas.openxmlformats.org/officeDocument/2006/relationships/image" Target="../media/image42.png"/><Relationship Id="rId84" Type="http://schemas.openxmlformats.org/officeDocument/2006/relationships/image" Target="../media/image84.png"/><Relationship Id="rId138" Type="http://schemas.openxmlformats.org/officeDocument/2006/relationships/image" Target="../media/image138.png"/><Relationship Id="rId191" Type="http://schemas.openxmlformats.org/officeDocument/2006/relationships/image" Target="../media/image191.png"/><Relationship Id="rId205" Type="http://schemas.openxmlformats.org/officeDocument/2006/relationships/image" Target="../media/image205.png"/><Relationship Id="rId247" Type="http://schemas.openxmlformats.org/officeDocument/2006/relationships/image" Target="../media/image247.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11</xdr:row>
      <xdr:rowOff>333375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16</xdr:row>
      <xdr:rowOff>333375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17</xdr:row>
      <xdr:rowOff>28575</xdr:rowOff>
    </xdr:from>
    <xdr:to>
      <xdr:col>3</xdr:col>
      <xdr:colOff>1552575</xdr:colOff>
      <xdr:row>20</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23</xdr:row>
      <xdr:rowOff>419100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27</xdr:row>
      <xdr:rowOff>209550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38100</xdr:rowOff>
    </xdr:from>
    <xdr:to>
      <xdr:col>3</xdr:col>
      <xdr:colOff>1552575</xdr:colOff>
      <xdr:row>29</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35</xdr:row>
      <xdr:rowOff>333375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40</xdr:row>
      <xdr:rowOff>333375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43</xdr:row>
      <xdr:rowOff>419100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49</xdr:row>
      <xdr:rowOff>209550</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54</xdr:row>
      <xdr:rowOff>333375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38100</xdr:rowOff>
    </xdr:from>
    <xdr:to>
      <xdr:col>3</xdr:col>
      <xdr:colOff>1552575</xdr:colOff>
      <xdr:row>56</xdr:row>
      <xdr:rowOff>638175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60</xdr:row>
      <xdr:rowOff>209550</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64</xdr:row>
      <xdr:rowOff>209550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69</xdr:row>
      <xdr:rowOff>333375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74</xdr:row>
      <xdr:rowOff>333375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79</xdr:row>
      <xdr:rowOff>333375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84</xdr:row>
      <xdr:rowOff>333375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89</xdr:row>
      <xdr:rowOff>333375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92</xdr:row>
      <xdr:rowOff>419100</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97</xdr:row>
      <xdr:rowOff>333375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102</xdr:row>
      <xdr:rowOff>333375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103</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104</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109</xdr:row>
      <xdr:rowOff>333375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114</xdr:row>
      <xdr:rowOff>333375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118</xdr:row>
      <xdr:rowOff>419100</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122</xdr:row>
      <xdr:rowOff>209550</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126</xdr:row>
      <xdr:rowOff>209550</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129</xdr:row>
      <xdr:rowOff>419100</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134</xdr:row>
      <xdr:rowOff>333375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28575</xdr:rowOff>
    </xdr:from>
    <xdr:to>
      <xdr:col>3</xdr:col>
      <xdr:colOff>1552575</xdr:colOff>
      <xdr:row>139</xdr:row>
      <xdr:rowOff>333375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144</xdr:row>
      <xdr:rowOff>333375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147</xdr:row>
      <xdr:rowOff>419100</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150</xdr:row>
      <xdr:rowOff>419100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151</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152</xdr:row>
      <xdr:rowOff>28575</xdr:rowOff>
    </xdr:from>
    <xdr:to>
      <xdr:col>3</xdr:col>
      <xdr:colOff>1552575</xdr:colOff>
      <xdr:row>155</xdr:row>
      <xdr:rowOff>209550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156</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157</xdr:row>
      <xdr:rowOff>28575</xdr:rowOff>
    </xdr:from>
    <xdr:to>
      <xdr:col>3</xdr:col>
      <xdr:colOff>1552575</xdr:colOff>
      <xdr:row>157</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158</xdr:row>
      <xdr:rowOff>28575</xdr:rowOff>
    </xdr:from>
    <xdr:to>
      <xdr:col>3</xdr:col>
      <xdr:colOff>1552575</xdr:colOff>
      <xdr:row>161</xdr:row>
      <xdr:rowOff>209550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165</xdr:row>
      <xdr:rowOff>209550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169</xdr:row>
      <xdr:rowOff>209550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173</xdr:row>
      <xdr:rowOff>209550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179</xdr:row>
      <xdr:rowOff>209550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184</xdr:row>
      <xdr:rowOff>333375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188</xdr:row>
      <xdr:rowOff>209550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192</xdr:row>
      <xdr:rowOff>209550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197</xdr:row>
      <xdr:rowOff>333375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198</xdr:row>
      <xdr:rowOff>28575</xdr:rowOff>
    </xdr:from>
    <xdr:to>
      <xdr:col>3</xdr:col>
      <xdr:colOff>1552575</xdr:colOff>
      <xdr:row>201</xdr:row>
      <xdr:rowOff>209550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206</xdr:row>
      <xdr:rowOff>333375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38100</xdr:rowOff>
    </xdr:from>
    <xdr:to>
      <xdr:col>3</xdr:col>
      <xdr:colOff>1552575</xdr:colOff>
      <xdr:row>208</xdr:row>
      <xdr:rowOff>638175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38100</xdr:rowOff>
    </xdr:from>
    <xdr:to>
      <xdr:col>3</xdr:col>
      <xdr:colOff>1552575</xdr:colOff>
      <xdr:row>210</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213</xdr:row>
      <xdr:rowOff>419100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38100</xdr:rowOff>
    </xdr:from>
    <xdr:to>
      <xdr:col>3</xdr:col>
      <xdr:colOff>1552575</xdr:colOff>
      <xdr:row>215</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38100</xdr:rowOff>
    </xdr:from>
    <xdr:to>
      <xdr:col>3</xdr:col>
      <xdr:colOff>1552575</xdr:colOff>
      <xdr:row>217</xdr:row>
      <xdr:rowOff>638175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218</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219</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220</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28575</xdr:rowOff>
    </xdr:from>
    <xdr:to>
      <xdr:col>3</xdr:col>
      <xdr:colOff>1552575</xdr:colOff>
      <xdr:row>224</xdr:row>
      <xdr:rowOff>209550</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228</xdr:row>
      <xdr:rowOff>209550</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232</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236</xdr:row>
      <xdr:rowOff>209550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237</xdr:row>
      <xdr:rowOff>28575</xdr:rowOff>
    </xdr:from>
    <xdr:to>
      <xdr:col>3</xdr:col>
      <xdr:colOff>1552575</xdr:colOff>
      <xdr:row>240</xdr:row>
      <xdr:rowOff>209550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28575</xdr:rowOff>
    </xdr:from>
    <xdr:to>
      <xdr:col>3</xdr:col>
      <xdr:colOff>1552575</xdr:colOff>
      <xdr:row>244</xdr:row>
      <xdr:rowOff>209550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248</xdr:row>
      <xdr:rowOff>209550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252</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28575</xdr:rowOff>
    </xdr:from>
    <xdr:to>
      <xdr:col>3</xdr:col>
      <xdr:colOff>1552575</xdr:colOff>
      <xdr:row>256</xdr:row>
      <xdr:rowOff>209550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260</xdr:row>
      <xdr:rowOff>209550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264</xdr:row>
      <xdr:rowOff>209550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268</xdr:row>
      <xdr:rowOff>209550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272</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276</xdr:row>
      <xdr:rowOff>209550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280</xdr:row>
      <xdr:rowOff>209550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284</xdr:row>
      <xdr:rowOff>209550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288</xdr:row>
      <xdr:rowOff>209550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292</xdr:row>
      <xdr:rowOff>209550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296</xdr:row>
      <xdr:rowOff>209550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299</xdr:row>
      <xdr:rowOff>419100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303</xdr:row>
      <xdr:rowOff>209550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304</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307</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311</xdr:row>
      <xdr:rowOff>209550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28575</xdr:rowOff>
    </xdr:from>
    <xdr:to>
      <xdr:col>3</xdr:col>
      <xdr:colOff>1552575</xdr:colOff>
      <xdr:row>314</xdr:row>
      <xdr:rowOff>419100</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319</xdr:row>
      <xdr:rowOff>333375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323</xdr:row>
      <xdr:rowOff>209550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327</xdr:row>
      <xdr:rowOff>209550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38100</xdr:rowOff>
    </xdr:from>
    <xdr:to>
      <xdr:col>3</xdr:col>
      <xdr:colOff>1552575</xdr:colOff>
      <xdr:row>329</xdr:row>
      <xdr:rowOff>638175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333</xdr:row>
      <xdr:rowOff>209550</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28575</xdr:rowOff>
    </xdr:from>
    <xdr:to>
      <xdr:col>3</xdr:col>
      <xdr:colOff>1552575</xdr:colOff>
      <xdr:row>336</xdr:row>
      <xdr:rowOff>419100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341</xdr:row>
      <xdr:rowOff>333375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345</xdr:row>
      <xdr:rowOff>209550</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349</xdr:row>
      <xdr:rowOff>209550</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353</xdr:row>
      <xdr:rowOff>209550</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357</xdr:row>
      <xdr:rowOff>209550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358</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38100</xdr:rowOff>
    </xdr:from>
    <xdr:to>
      <xdr:col>3</xdr:col>
      <xdr:colOff>1552575</xdr:colOff>
      <xdr:row>360</xdr:row>
      <xdr:rowOff>638175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363</xdr:row>
      <xdr:rowOff>419100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366</xdr:row>
      <xdr:rowOff>419100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370</xdr:row>
      <xdr:rowOff>209550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374</xdr:row>
      <xdr:rowOff>209550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379</xdr:row>
      <xdr:rowOff>333375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38100</xdr:rowOff>
    </xdr:from>
    <xdr:to>
      <xdr:col>3</xdr:col>
      <xdr:colOff>1552575</xdr:colOff>
      <xdr:row>381</xdr:row>
      <xdr:rowOff>638175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38100</xdr:rowOff>
    </xdr:from>
    <xdr:to>
      <xdr:col>3</xdr:col>
      <xdr:colOff>1552575</xdr:colOff>
      <xdr:row>383</xdr:row>
      <xdr:rowOff>638175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387</xdr:row>
      <xdr:rowOff>209550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391</xdr:row>
      <xdr:rowOff>209550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396</xdr:row>
      <xdr:rowOff>333375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400</xdr:row>
      <xdr:rowOff>209550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405</xdr:row>
      <xdr:rowOff>333375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410</xdr:row>
      <xdr:rowOff>333375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414</xdr:row>
      <xdr:rowOff>209550</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28575</xdr:rowOff>
    </xdr:from>
    <xdr:to>
      <xdr:col>3</xdr:col>
      <xdr:colOff>1552575</xdr:colOff>
      <xdr:row>418</xdr:row>
      <xdr:rowOff>209550</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423</xdr:row>
      <xdr:rowOff>333375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428</xdr:row>
      <xdr:rowOff>333375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433</xdr:row>
      <xdr:rowOff>333375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28575</xdr:rowOff>
    </xdr:from>
    <xdr:to>
      <xdr:col>3</xdr:col>
      <xdr:colOff>1552575</xdr:colOff>
      <xdr:row>438</xdr:row>
      <xdr:rowOff>333375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28575</xdr:rowOff>
    </xdr:from>
    <xdr:to>
      <xdr:col>3</xdr:col>
      <xdr:colOff>1552575</xdr:colOff>
      <xdr:row>443</xdr:row>
      <xdr:rowOff>333375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448</xdr:row>
      <xdr:rowOff>333375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454</xdr:row>
      <xdr:rowOff>209550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455</xdr:row>
      <xdr:rowOff>28575</xdr:rowOff>
    </xdr:from>
    <xdr:to>
      <xdr:col>3</xdr:col>
      <xdr:colOff>1552575</xdr:colOff>
      <xdr:row>459</xdr:row>
      <xdr:rowOff>333375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462</xdr:row>
      <xdr:rowOff>419100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463</xdr:row>
      <xdr:rowOff>28575</xdr:rowOff>
    </xdr:from>
    <xdr:to>
      <xdr:col>3</xdr:col>
      <xdr:colOff>1552575</xdr:colOff>
      <xdr:row>466</xdr:row>
      <xdr:rowOff>209550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471</xdr:row>
      <xdr:rowOff>333375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475</xdr:row>
      <xdr:rowOff>209550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28575</xdr:rowOff>
    </xdr:from>
    <xdr:to>
      <xdr:col>3</xdr:col>
      <xdr:colOff>1552575</xdr:colOff>
      <xdr:row>480</xdr:row>
      <xdr:rowOff>333375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28575</xdr:rowOff>
    </xdr:from>
    <xdr:to>
      <xdr:col>3</xdr:col>
      <xdr:colOff>1552575</xdr:colOff>
      <xdr:row>484</xdr:row>
      <xdr:rowOff>209550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485</xdr:row>
      <xdr:rowOff>28575</xdr:rowOff>
    </xdr:from>
    <xdr:to>
      <xdr:col>3</xdr:col>
      <xdr:colOff>1552575</xdr:colOff>
      <xdr:row>485</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486</xdr:row>
      <xdr:rowOff>1266825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28575</xdr:rowOff>
    </xdr:from>
    <xdr:to>
      <xdr:col>3</xdr:col>
      <xdr:colOff>1552575</xdr:colOff>
      <xdr:row>487</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488</xdr:row>
      <xdr:rowOff>28575</xdr:rowOff>
    </xdr:from>
    <xdr:to>
      <xdr:col>3</xdr:col>
      <xdr:colOff>1552575</xdr:colOff>
      <xdr:row>488</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489</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490</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28575</xdr:rowOff>
    </xdr:from>
    <xdr:to>
      <xdr:col>3</xdr:col>
      <xdr:colOff>1552575</xdr:colOff>
      <xdr:row>491</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492</xdr:row>
      <xdr:rowOff>28575</xdr:rowOff>
    </xdr:from>
    <xdr:to>
      <xdr:col>3</xdr:col>
      <xdr:colOff>1552575</xdr:colOff>
      <xdr:row>492</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496</xdr:row>
      <xdr:rowOff>209550</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28575</xdr:rowOff>
    </xdr:from>
    <xdr:to>
      <xdr:col>3</xdr:col>
      <xdr:colOff>1552575</xdr:colOff>
      <xdr:row>497</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28575</xdr:rowOff>
    </xdr:from>
    <xdr:to>
      <xdr:col>3</xdr:col>
      <xdr:colOff>1552575</xdr:colOff>
      <xdr:row>498</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499</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28575</xdr:rowOff>
    </xdr:from>
    <xdr:to>
      <xdr:col>3</xdr:col>
      <xdr:colOff>1552575</xdr:colOff>
      <xdr:row>500</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28575</xdr:rowOff>
    </xdr:from>
    <xdr:to>
      <xdr:col>3</xdr:col>
      <xdr:colOff>1552575</xdr:colOff>
      <xdr:row>501</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502</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503</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28575</xdr:rowOff>
    </xdr:from>
    <xdr:to>
      <xdr:col>3</xdr:col>
      <xdr:colOff>1552575</xdr:colOff>
      <xdr:row>506</xdr:row>
      <xdr:rowOff>419100</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510</xdr:row>
      <xdr:rowOff>209550</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28575</xdr:rowOff>
    </xdr:from>
    <xdr:to>
      <xdr:col>3</xdr:col>
      <xdr:colOff>1552575</xdr:colOff>
      <xdr:row>515</xdr:row>
      <xdr:rowOff>333375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516</xdr:row>
      <xdr:rowOff>28575</xdr:rowOff>
    </xdr:from>
    <xdr:to>
      <xdr:col>3</xdr:col>
      <xdr:colOff>1552575</xdr:colOff>
      <xdr:row>518</xdr:row>
      <xdr:rowOff>419100</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519</xdr:row>
      <xdr:rowOff>28575</xdr:rowOff>
    </xdr:from>
    <xdr:to>
      <xdr:col>3</xdr:col>
      <xdr:colOff>1552575</xdr:colOff>
      <xdr:row>523</xdr:row>
      <xdr:rowOff>333375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528</xdr:row>
      <xdr:rowOff>333375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28575</xdr:rowOff>
    </xdr:from>
    <xdr:to>
      <xdr:col>3</xdr:col>
      <xdr:colOff>1552575</xdr:colOff>
      <xdr:row>532</xdr:row>
      <xdr:rowOff>209550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536</xdr:row>
      <xdr:rowOff>209550</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537</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538</xdr:row>
      <xdr:rowOff>28575</xdr:rowOff>
    </xdr:from>
    <xdr:to>
      <xdr:col>3</xdr:col>
      <xdr:colOff>1552575</xdr:colOff>
      <xdr:row>540</xdr:row>
      <xdr:rowOff>419100</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541</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542</xdr:row>
      <xdr:rowOff>28575</xdr:rowOff>
    </xdr:from>
    <xdr:to>
      <xdr:col>3</xdr:col>
      <xdr:colOff>1552575</xdr:colOff>
      <xdr:row>542</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543</xdr:row>
      <xdr:rowOff>38100</xdr:rowOff>
    </xdr:from>
    <xdr:to>
      <xdr:col>3</xdr:col>
      <xdr:colOff>1552575</xdr:colOff>
      <xdr:row>544</xdr:row>
      <xdr:rowOff>638175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547</xdr:row>
      <xdr:rowOff>419100</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548</xdr:row>
      <xdr:rowOff>38100</xdr:rowOff>
    </xdr:from>
    <xdr:to>
      <xdr:col>3</xdr:col>
      <xdr:colOff>1552575</xdr:colOff>
      <xdr:row>549</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38100</xdr:rowOff>
    </xdr:from>
    <xdr:to>
      <xdr:col>3</xdr:col>
      <xdr:colOff>1552575</xdr:colOff>
      <xdr:row>551</xdr:row>
      <xdr:rowOff>638175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556</xdr:row>
      <xdr:rowOff>333375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557</xdr:row>
      <xdr:rowOff>28575</xdr:rowOff>
    </xdr:from>
    <xdr:to>
      <xdr:col>3</xdr:col>
      <xdr:colOff>1552575</xdr:colOff>
      <xdr:row>561</xdr:row>
      <xdr:rowOff>333375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566</xdr:row>
      <xdr:rowOff>333375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567</xdr:row>
      <xdr:rowOff>28575</xdr:rowOff>
    </xdr:from>
    <xdr:to>
      <xdr:col>3</xdr:col>
      <xdr:colOff>1552575</xdr:colOff>
      <xdr:row>567</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572</xdr:row>
      <xdr:rowOff>333375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573</xdr:row>
      <xdr:rowOff>28575</xdr:rowOff>
    </xdr:from>
    <xdr:to>
      <xdr:col>3</xdr:col>
      <xdr:colOff>1552575</xdr:colOff>
      <xdr:row>576</xdr:row>
      <xdr:rowOff>209550</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28575</xdr:rowOff>
    </xdr:from>
    <xdr:to>
      <xdr:col>3</xdr:col>
      <xdr:colOff>1552575</xdr:colOff>
      <xdr:row>579</xdr:row>
      <xdr:rowOff>419100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38100</xdr:rowOff>
    </xdr:from>
    <xdr:to>
      <xdr:col>3</xdr:col>
      <xdr:colOff>1552575</xdr:colOff>
      <xdr:row>581</xdr:row>
      <xdr:rowOff>638175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584</xdr:row>
      <xdr:rowOff>419100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585</xdr:row>
      <xdr:rowOff>38100</xdr:rowOff>
    </xdr:from>
    <xdr:to>
      <xdr:col>3</xdr:col>
      <xdr:colOff>1552575</xdr:colOff>
      <xdr:row>586</xdr:row>
      <xdr:rowOff>638175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587</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591</xdr:row>
      <xdr:rowOff>209550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592</xdr:row>
      <xdr:rowOff>28575</xdr:rowOff>
    </xdr:from>
    <xdr:to>
      <xdr:col>3</xdr:col>
      <xdr:colOff>1552575</xdr:colOff>
      <xdr:row>596</xdr:row>
      <xdr:rowOff>333375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28575</xdr:rowOff>
    </xdr:from>
    <xdr:to>
      <xdr:col>3</xdr:col>
      <xdr:colOff>1552575</xdr:colOff>
      <xdr:row>601</xdr:row>
      <xdr:rowOff>333375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606</xdr:row>
      <xdr:rowOff>333375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611</xdr:row>
      <xdr:rowOff>333375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614</xdr:row>
      <xdr:rowOff>419100</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619</xdr:row>
      <xdr:rowOff>333375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38100</xdr:rowOff>
    </xdr:from>
    <xdr:to>
      <xdr:col>3</xdr:col>
      <xdr:colOff>1552575</xdr:colOff>
      <xdr:row>621</xdr:row>
      <xdr:rowOff>638175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28575</xdr:rowOff>
    </xdr:from>
    <xdr:to>
      <xdr:col>3</xdr:col>
      <xdr:colOff>1552575</xdr:colOff>
      <xdr:row>626</xdr:row>
      <xdr:rowOff>333375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38100</xdr:rowOff>
    </xdr:from>
    <xdr:to>
      <xdr:col>3</xdr:col>
      <xdr:colOff>1552575</xdr:colOff>
      <xdr:row>628</xdr:row>
      <xdr:rowOff>638175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633</xdr:row>
      <xdr:rowOff>333375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634</xdr:row>
      <xdr:rowOff>28575</xdr:rowOff>
    </xdr:from>
    <xdr:to>
      <xdr:col>3</xdr:col>
      <xdr:colOff>1552575</xdr:colOff>
      <xdr:row>638</xdr:row>
      <xdr:rowOff>333375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639</xdr:row>
      <xdr:rowOff>28575</xdr:rowOff>
    </xdr:from>
    <xdr:to>
      <xdr:col>3</xdr:col>
      <xdr:colOff>1552575</xdr:colOff>
      <xdr:row>642</xdr:row>
      <xdr:rowOff>209550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645</xdr:row>
      <xdr:rowOff>419100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650</xdr:row>
      <xdr:rowOff>333375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654</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659</xdr:row>
      <xdr:rowOff>333375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38100</xdr:rowOff>
    </xdr:from>
    <xdr:to>
      <xdr:col>3</xdr:col>
      <xdr:colOff>1552575</xdr:colOff>
      <xdr:row>661</xdr:row>
      <xdr:rowOff>638175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662</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665</xdr:row>
      <xdr:rowOff>419100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669</xdr:row>
      <xdr:rowOff>209550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672</xdr:row>
      <xdr:rowOff>419100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676</xdr:row>
      <xdr:rowOff>209550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680</xdr:row>
      <xdr:rowOff>209550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681</xdr:row>
      <xdr:rowOff>28575</xdr:rowOff>
    </xdr:from>
    <xdr:to>
      <xdr:col>3</xdr:col>
      <xdr:colOff>1552575</xdr:colOff>
      <xdr:row>684</xdr:row>
      <xdr:rowOff>209550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38100</xdr:rowOff>
    </xdr:from>
    <xdr:to>
      <xdr:col>3</xdr:col>
      <xdr:colOff>1552575</xdr:colOff>
      <xdr:row>686</xdr:row>
      <xdr:rowOff>638175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689</xdr:row>
      <xdr:rowOff>419100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38100</xdr:rowOff>
    </xdr:from>
    <xdr:to>
      <xdr:col>3</xdr:col>
      <xdr:colOff>1552575</xdr:colOff>
      <xdr:row>691</xdr:row>
      <xdr:rowOff>638175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692</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28575</xdr:rowOff>
    </xdr:from>
    <xdr:to>
      <xdr:col>3</xdr:col>
      <xdr:colOff>1552575</xdr:colOff>
      <xdr:row>693</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694</xdr:row>
      <xdr:rowOff>28575</xdr:rowOff>
    </xdr:from>
    <xdr:to>
      <xdr:col>3</xdr:col>
      <xdr:colOff>1552575</xdr:colOff>
      <xdr:row>694</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38100</xdr:rowOff>
    </xdr:from>
    <xdr:to>
      <xdr:col>3</xdr:col>
      <xdr:colOff>1552575</xdr:colOff>
      <xdr:row>697</xdr:row>
      <xdr:rowOff>638175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38100</xdr:rowOff>
    </xdr:from>
    <xdr:to>
      <xdr:col>3</xdr:col>
      <xdr:colOff>1552575</xdr:colOff>
      <xdr:row>699</xdr:row>
      <xdr:rowOff>638175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702</xdr:row>
      <xdr:rowOff>419100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707</xdr:row>
      <xdr:rowOff>333375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711</xdr:row>
      <xdr:rowOff>209550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715</xdr:row>
      <xdr:rowOff>209550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716</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719</xdr:row>
      <xdr:rowOff>419100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720</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28575</xdr:rowOff>
    </xdr:from>
    <xdr:to>
      <xdr:col>3</xdr:col>
      <xdr:colOff>1552575</xdr:colOff>
      <xdr:row>723</xdr:row>
      <xdr:rowOff>419100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724</xdr:row>
      <xdr:rowOff>38100</xdr:rowOff>
    </xdr:from>
    <xdr:to>
      <xdr:col>3</xdr:col>
      <xdr:colOff>1552575</xdr:colOff>
      <xdr:row>725</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38100</xdr:rowOff>
    </xdr:from>
    <xdr:to>
      <xdr:col>3</xdr:col>
      <xdr:colOff>1552575</xdr:colOff>
      <xdr:row>727</xdr:row>
      <xdr:rowOff>638175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731</xdr:row>
      <xdr:rowOff>209550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732</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733</xdr:row>
      <xdr:rowOff>28575</xdr:rowOff>
    </xdr:from>
    <xdr:to>
      <xdr:col>3</xdr:col>
      <xdr:colOff>1552575</xdr:colOff>
      <xdr:row>735</xdr:row>
      <xdr:rowOff>419100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736</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737</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738</xdr:row>
      <xdr:rowOff>28575</xdr:rowOff>
    </xdr:from>
    <xdr:to>
      <xdr:col>3</xdr:col>
      <xdr:colOff>1552575</xdr:colOff>
      <xdr:row>740</xdr:row>
      <xdr:rowOff>419100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744</xdr:row>
      <xdr:rowOff>209550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747</xdr:row>
      <xdr:rowOff>419100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28575</xdr:rowOff>
    </xdr:from>
    <xdr:to>
      <xdr:col>3</xdr:col>
      <xdr:colOff>1552575</xdr:colOff>
      <xdr:row>751</xdr:row>
      <xdr:rowOff>209550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756</xdr:row>
      <xdr:rowOff>333375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760</xdr:row>
      <xdr:rowOff>209550</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28575</xdr:rowOff>
    </xdr:from>
    <xdr:to>
      <xdr:col>3</xdr:col>
      <xdr:colOff>1552575</xdr:colOff>
      <xdr:row>765</xdr:row>
      <xdr:rowOff>333375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768</xdr:row>
      <xdr:rowOff>419100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28575</xdr:rowOff>
    </xdr:from>
    <xdr:to>
      <xdr:col>3</xdr:col>
      <xdr:colOff>1552575</xdr:colOff>
      <xdr:row>773</xdr:row>
      <xdr:rowOff>333375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776</xdr:row>
      <xdr:rowOff>419100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777</xdr:row>
      <xdr:rowOff>28575</xdr:rowOff>
    </xdr:from>
    <xdr:to>
      <xdr:col>3</xdr:col>
      <xdr:colOff>1552575</xdr:colOff>
      <xdr:row>777</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780</xdr:row>
      <xdr:rowOff>419100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781</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786</xdr:row>
      <xdr:rowOff>333375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790</xdr:row>
      <xdr:rowOff>209550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28575</xdr:rowOff>
    </xdr:from>
    <xdr:to>
      <xdr:col>3</xdr:col>
      <xdr:colOff>1552575</xdr:colOff>
      <xdr:row>793</xdr:row>
      <xdr:rowOff>419100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28575</xdr:rowOff>
    </xdr:from>
    <xdr:to>
      <xdr:col>3</xdr:col>
      <xdr:colOff>1552575</xdr:colOff>
      <xdr:row>794</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38100</xdr:rowOff>
    </xdr:from>
    <xdr:to>
      <xdr:col>3</xdr:col>
      <xdr:colOff>1552575</xdr:colOff>
      <xdr:row>796</xdr:row>
      <xdr:rowOff>638175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797</xdr:row>
      <xdr:rowOff>28575</xdr:rowOff>
    </xdr:from>
    <xdr:to>
      <xdr:col>3</xdr:col>
      <xdr:colOff>1552575</xdr:colOff>
      <xdr:row>797</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38100</xdr:rowOff>
    </xdr:from>
    <xdr:to>
      <xdr:col>3</xdr:col>
      <xdr:colOff>1552575</xdr:colOff>
      <xdr:row>799</xdr:row>
      <xdr:rowOff>638175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38100</xdr:rowOff>
    </xdr:from>
    <xdr:to>
      <xdr:col>3</xdr:col>
      <xdr:colOff>1552575</xdr:colOff>
      <xdr:row>801</xdr:row>
      <xdr:rowOff>638175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802</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806</xdr:row>
      <xdr:rowOff>209550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810</xdr:row>
      <xdr:rowOff>209550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28575</xdr:rowOff>
    </xdr:from>
    <xdr:to>
      <xdr:col>3</xdr:col>
      <xdr:colOff>1552575</xdr:colOff>
      <xdr:row>816</xdr:row>
      <xdr:rowOff>333375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28575</xdr:rowOff>
    </xdr:from>
    <xdr:to>
      <xdr:col>3</xdr:col>
      <xdr:colOff>1552575</xdr:colOff>
      <xdr:row>821</xdr:row>
      <xdr:rowOff>333375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826</xdr:row>
      <xdr:rowOff>333375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830</xdr:row>
      <xdr:rowOff>209550</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831</xdr:row>
      <xdr:rowOff>28575</xdr:rowOff>
    </xdr:from>
    <xdr:to>
      <xdr:col>3</xdr:col>
      <xdr:colOff>1552575</xdr:colOff>
      <xdr:row>835</xdr:row>
      <xdr:rowOff>333375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838</xdr:row>
      <xdr:rowOff>419100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38100</xdr:rowOff>
    </xdr:from>
    <xdr:to>
      <xdr:col>3</xdr:col>
      <xdr:colOff>1552575</xdr:colOff>
      <xdr:row>840</xdr:row>
      <xdr:rowOff>638175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38100</xdr:rowOff>
    </xdr:from>
    <xdr:to>
      <xdr:col>3</xdr:col>
      <xdr:colOff>1552575</xdr:colOff>
      <xdr:row>842</xdr:row>
      <xdr:rowOff>638175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843</xdr:row>
      <xdr:rowOff>1266825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847</xdr:row>
      <xdr:rowOff>209550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852</xdr:row>
      <xdr:rowOff>333375</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853</xdr:row>
      <xdr:rowOff>28575</xdr:rowOff>
    </xdr:from>
    <xdr:to>
      <xdr:col>3</xdr:col>
      <xdr:colOff>1552575</xdr:colOff>
      <xdr:row>856</xdr:row>
      <xdr:rowOff>209550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28575</xdr:rowOff>
    </xdr:from>
    <xdr:to>
      <xdr:col>3</xdr:col>
      <xdr:colOff>1552575</xdr:colOff>
      <xdr:row>861</xdr:row>
      <xdr:rowOff>333375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28575</xdr:rowOff>
    </xdr:from>
    <xdr:to>
      <xdr:col>3</xdr:col>
      <xdr:colOff>1552575</xdr:colOff>
      <xdr:row>866</xdr:row>
      <xdr:rowOff>333375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871</xdr:row>
      <xdr:rowOff>333375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38100</xdr:rowOff>
    </xdr:from>
    <xdr:to>
      <xdr:col>3</xdr:col>
      <xdr:colOff>1552575</xdr:colOff>
      <xdr:row>873</xdr:row>
      <xdr:rowOff>638175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878</xdr:row>
      <xdr:rowOff>333375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882</xdr:row>
      <xdr:rowOff>209550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883</xdr:row>
      <xdr:rowOff>28575</xdr:rowOff>
    </xdr:from>
    <xdr:to>
      <xdr:col>3</xdr:col>
      <xdr:colOff>1552575</xdr:colOff>
      <xdr:row>887</xdr:row>
      <xdr:rowOff>333375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28575</xdr:rowOff>
    </xdr:from>
    <xdr:to>
      <xdr:col>3</xdr:col>
      <xdr:colOff>1552575</xdr:colOff>
      <xdr:row>891</xdr:row>
      <xdr:rowOff>209550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895</xdr:row>
      <xdr:rowOff>209550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896</xdr:row>
      <xdr:rowOff>28575</xdr:rowOff>
    </xdr:from>
    <xdr:to>
      <xdr:col>3</xdr:col>
      <xdr:colOff>1552575</xdr:colOff>
      <xdr:row>899</xdr:row>
      <xdr:rowOff>209550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900"/>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2"/>
      <c r="B2" s="32"/>
      <c r="C2" s="32"/>
      <c r="D2" s="32"/>
      <c r="E2" s="32"/>
      <c r="F2" s="32"/>
      <c r="G2" s="32"/>
      <c r="H2" s="32"/>
      <c r="I2" s="32"/>
      <c r="J2" s="33"/>
      <c r="K2" s="32"/>
      <c r="L2" s="32"/>
      <c r="M2" s="32"/>
      <c r="N2" s="32"/>
      <c r="O2" s="32"/>
      <c r="P2" s="32"/>
      <c r="Q2" s="32"/>
      <c r="R2" s="34"/>
      <c r="S2" s="32"/>
      <c r="T2" s="32"/>
      <c r="U2" s="32"/>
      <c r="V2" s="32"/>
      <c r="W2" s="32"/>
      <c r="X2" s="32"/>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955</v>
      </c>
      <c r="T3" s="10" t="s">
        <v>18</v>
      </c>
      <c r="U3" s="10" t="s">
        <v>19</v>
      </c>
      <c r="V3" s="7" t="s">
        <v>20</v>
      </c>
      <c r="W3" s="7" t="s">
        <v>21</v>
      </c>
      <c r="X3" s="5" t="s">
        <v>22</v>
      </c>
    </row>
    <row r="4" spans="1:24" s="1" customFormat="1" ht="26" customHeight="1" x14ac:dyDescent="0.3">
      <c r="A4" s="11" t="s">
        <v>23</v>
      </c>
      <c r="B4" s="11" t="s">
        <v>24</v>
      </c>
      <c r="C4" s="12" t="s">
        <v>25</v>
      </c>
      <c r="D4" s="49"/>
      <c r="E4" s="35" t="str">
        <f>HYPERLINK("https://www.google.ru/search?q=1021002-200&amp;newwindow=1&amp;tbm=isch","Еще фото")</f>
        <v>Еще фото</v>
      </c>
      <c r="F4" s="13" t="s">
        <v>26</v>
      </c>
      <c r="G4" s="11" t="s">
        <v>27</v>
      </c>
      <c r="H4" s="11" t="s">
        <v>28</v>
      </c>
      <c r="I4" s="14" t="s">
        <v>29</v>
      </c>
      <c r="J4" s="14" t="s">
        <v>30</v>
      </c>
      <c r="K4" s="15" t="s">
        <v>31</v>
      </c>
      <c r="L4" s="52" t="s">
        <v>32</v>
      </c>
      <c r="M4" s="14" t="s">
        <v>33</v>
      </c>
      <c r="N4" s="14" t="s">
        <v>34</v>
      </c>
      <c r="O4" s="14"/>
      <c r="P4" s="15" t="s">
        <v>35</v>
      </c>
      <c r="Q4" s="16">
        <v>2799</v>
      </c>
      <c r="R4" s="17">
        <v>71.86</v>
      </c>
      <c r="S4" s="18">
        <v>905.93549999999993</v>
      </c>
      <c r="T4" s="19" t="s">
        <v>36</v>
      </c>
      <c r="U4" s="20" t="s">
        <v>37</v>
      </c>
      <c r="V4" s="21" t="s">
        <v>38</v>
      </c>
      <c r="W4" s="22">
        <v>24</v>
      </c>
      <c r="X4" s="23"/>
    </row>
    <row r="5" spans="1:24" s="1" customFormat="1" ht="26" customHeight="1" x14ac:dyDescent="0.3">
      <c r="A5" s="24" t="s">
        <v>23</v>
      </c>
      <c r="B5" s="24" t="s">
        <v>24</v>
      </c>
      <c r="C5" s="12" t="s">
        <v>25</v>
      </c>
      <c r="D5" s="50"/>
      <c r="E5" s="35" t="str">
        <f>HYPERLINK("https://www.google.ru/search?q=1021002-200&amp;newwindow=1&amp;tbm=isch","Еще фото")</f>
        <v>Еще фото</v>
      </c>
      <c r="F5" s="13" t="s">
        <v>26</v>
      </c>
      <c r="G5" s="24" t="s">
        <v>27</v>
      </c>
      <c r="H5" s="24" t="s">
        <v>28</v>
      </c>
      <c r="I5" s="24" t="s">
        <v>29</v>
      </c>
      <c r="J5" s="14" t="s">
        <v>30</v>
      </c>
      <c r="K5" s="15" t="s">
        <v>31</v>
      </c>
      <c r="L5" s="53"/>
      <c r="M5" s="14" t="s">
        <v>33</v>
      </c>
      <c r="N5" s="14" t="s">
        <v>34</v>
      </c>
      <c r="O5" s="14"/>
      <c r="P5" s="15" t="s">
        <v>35</v>
      </c>
      <c r="Q5" s="16">
        <v>2799</v>
      </c>
      <c r="R5" s="17">
        <v>71.86</v>
      </c>
      <c r="S5" s="18">
        <v>905.93549999999993</v>
      </c>
      <c r="T5" s="19" t="s">
        <v>36</v>
      </c>
      <c r="U5" s="20" t="s">
        <v>39</v>
      </c>
      <c r="V5" s="22">
        <v>44</v>
      </c>
      <c r="W5" s="22">
        <v>23</v>
      </c>
      <c r="X5" s="23"/>
    </row>
    <row r="6" spans="1:24" s="1" customFormat="1" ht="26" customHeight="1" x14ac:dyDescent="0.3">
      <c r="A6" s="24" t="s">
        <v>23</v>
      </c>
      <c r="B6" s="24" t="s">
        <v>24</v>
      </c>
      <c r="C6" s="12" t="s">
        <v>25</v>
      </c>
      <c r="D6" s="50"/>
      <c r="E6" s="35" t="str">
        <f>HYPERLINK("https://www.google.ru/search?q=1021002-200&amp;newwindow=1&amp;tbm=isch","Еще фото")</f>
        <v>Еще фото</v>
      </c>
      <c r="F6" s="13" t="s">
        <v>26</v>
      </c>
      <c r="G6" s="24" t="s">
        <v>27</v>
      </c>
      <c r="H6" s="24" t="s">
        <v>28</v>
      </c>
      <c r="I6" s="24" t="s">
        <v>29</v>
      </c>
      <c r="J6" s="14" t="s">
        <v>30</v>
      </c>
      <c r="K6" s="15" t="s">
        <v>31</v>
      </c>
      <c r="L6" s="53"/>
      <c r="M6" s="14" t="s">
        <v>33</v>
      </c>
      <c r="N6" s="14" t="s">
        <v>34</v>
      </c>
      <c r="O6" s="14"/>
      <c r="P6" s="15" t="s">
        <v>35</v>
      </c>
      <c r="Q6" s="16">
        <v>2799</v>
      </c>
      <c r="R6" s="17">
        <v>71.86</v>
      </c>
      <c r="S6" s="18">
        <v>905.93549999999993</v>
      </c>
      <c r="T6" s="19" t="s">
        <v>36</v>
      </c>
      <c r="U6" s="20" t="s">
        <v>40</v>
      </c>
      <c r="V6" s="22">
        <v>46</v>
      </c>
      <c r="W6" s="22">
        <v>81</v>
      </c>
      <c r="X6" s="23"/>
    </row>
    <row r="7" spans="1:24" s="1" customFormat="1" ht="26" customHeight="1" x14ac:dyDescent="0.3">
      <c r="A7" s="24" t="s">
        <v>23</v>
      </c>
      <c r="B7" s="24" t="s">
        <v>24</v>
      </c>
      <c r="C7" s="12" t="s">
        <v>25</v>
      </c>
      <c r="D7" s="51"/>
      <c r="E7" s="35" t="str">
        <f>HYPERLINK("https://www.google.ru/search?q=1021002-200&amp;newwindow=1&amp;tbm=isch","Еще фото")</f>
        <v>Еще фото</v>
      </c>
      <c r="F7" s="13" t="s">
        <v>26</v>
      </c>
      <c r="G7" s="24" t="s">
        <v>27</v>
      </c>
      <c r="H7" s="24" t="s">
        <v>28</v>
      </c>
      <c r="I7" s="24" t="s">
        <v>29</v>
      </c>
      <c r="J7" s="14" t="s">
        <v>30</v>
      </c>
      <c r="K7" s="15" t="s">
        <v>31</v>
      </c>
      <c r="L7" s="54"/>
      <c r="M7" s="14" t="s">
        <v>33</v>
      </c>
      <c r="N7" s="14" t="s">
        <v>34</v>
      </c>
      <c r="O7" s="14"/>
      <c r="P7" s="15" t="s">
        <v>35</v>
      </c>
      <c r="Q7" s="16">
        <v>2799</v>
      </c>
      <c r="R7" s="17">
        <v>71.86</v>
      </c>
      <c r="S7" s="18">
        <v>905.93549999999993</v>
      </c>
      <c r="T7" s="19" t="s">
        <v>36</v>
      </c>
      <c r="U7" s="20" t="s">
        <v>41</v>
      </c>
      <c r="V7" s="21" t="s">
        <v>42</v>
      </c>
      <c r="W7" s="22">
        <v>3</v>
      </c>
      <c r="X7" s="23"/>
    </row>
    <row r="8" spans="1:24" s="1" customFormat="1" ht="21" customHeight="1" x14ac:dyDescent="0.3">
      <c r="A8" s="11" t="s">
        <v>23</v>
      </c>
      <c r="B8" s="11" t="s">
        <v>43</v>
      </c>
      <c r="C8" s="25" t="s">
        <v>44</v>
      </c>
      <c r="D8" s="49"/>
      <c r="E8" s="35" t="str">
        <f>HYPERLINK("https://www.google.ru/search?q=1001019-500&amp;newwindow=1&amp;tbm=isch","Еще фото")</f>
        <v>Еще фото</v>
      </c>
      <c r="F8" s="26"/>
      <c r="G8" s="11" t="s">
        <v>29</v>
      </c>
      <c r="H8" s="11" t="s">
        <v>28</v>
      </c>
      <c r="I8" s="14" t="s">
        <v>29</v>
      </c>
      <c r="J8" s="14" t="s">
        <v>45</v>
      </c>
      <c r="K8" s="15" t="s">
        <v>31</v>
      </c>
      <c r="L8" s="52" t="s">
        <v>46</v>
      </c>
      <c r="M8" s="14"/>
      <c r="N8" s="14" t="s">
        <v>47</v>
      </c>
      <c r="O8" s="14"/>
      <c r="P8" s="15" t="s">
        <v>48</v>
      </c>
      <c r="Q8" s="16">
        <v>5499</v>
      </c>
      <c r="R8" s="17">
        <v>71.849999999999994</v>
      </c>
      <c r="S8" s="27">
        <v>1779.9354999999998</v>
      </c>
      <c r="T8" s="19" t="s">
        <v>36</v>
      </c>
      <c r="U8" s="20" t="s">
        <v>37</v>
      </c>
      <c r="V8" s="21" t="s">
        <v>38</v>
      </c>
      <c r="W8" s="22">
        <v>19</v>
      </c>
      <c r="X8" s="23"/>
    </row>
    <row r="9" spans="1:24" s="1" customFormat="1" ht="21" customHeight="1" x14ac:dyDescent="0.3">
      <c r="A9" s="24" t="s">
        <v>23</v>
      </c>
      <c r="B9" s="24" t="s">
        <v>43</v>
      </c>
      <c r="C9" s="28" t="s">
        <v>44</v>
      </c>
      <c r="D9" s="50"/>
      <c r="E9" s="35" t="str">
        <f>HYPERLINK("https://www.google.ru/search?q=1001019-500&amp;newwindow=1&amp;tbm=isch","Еще фото")</f>
        <v>Еще фото</v>
      </c>
      <c r="F9" s="26"/>
      <c r="G9" s="24" t="s">
        <v>29</v>
      </c>
      <c r="H9" s="24" t="s">
        <v>28</v>
      </c>
      <c r="I9" s="24" t="s">
        <v>29</v>
      </c>
      <c r="J9" s="14" t="s">
        <v>45</v>
      </c>
      <c r="K9" s="15" t="s">
        <v>31</v>
      </c>
      <c r="L9" s="53"/>
      <c r="M9" s="14"/>
      <c r="N9" s="14" t="s">
        <v>47</v>
      </c>
      <c r="O9" s="14"/>
      <c r="P9" s="15" t="s">
        <v>48</v>
      </c>
      <c r="Q9" s="16">
        <v>5499</v>
      </c>
      <c r="R9" s="17">
        <v>71.849999999999994</v>
      </c>
      <c r="S9" s="27">
        <v>1779.9354999999998</v>
      </c>
      <c r="T9" s="19" t="s">
        <v>36</v>
      </c>
      <c r="U9" s="20" t="s">
        <v>39</v>
      </c>
      <c r="V9" s="22">
        <v>44</v>
      </c>
      <c r="W9" s="22">
        <v>163</v>
      </c>
      <c r="X9" s="23"/>
    </row>
    <row r="10" spans="1:24" s="1" customFormat="1" ht="21" customHeight="1" x14ac:dyDescent="0.3">
      <c r="A10" s="24" t="s">
        <v>23</v>
      </c>
      <c r="B10" s="24" t="s">
        <v>43</v>
      </c>
      <c r="C10" s="28" t="s">
        <v>44</v>
      </c>
      <c r="D10" s="50"/>
      <c r="E10" s="35" t="str">
        <f>HYPERLINK("https://www.google.ru/search?q=1001019-500&amp;newwindow=1&amp;tbm=isch","Еще фото")</f>
        <v>Еще фото</v>
      </c>
      <c r="F10" s="26"/>
      <c r="G10" s="24" t="s">
        <v>29</v>
      </c>
      <c r="H10" s="24" t="s">
        <v>28</v>
      </c>
      <c r="I10" s="24" t="s">
        <v>29</v>
      </c>
      <c r="J10" s="14" t="s">
        <v>45</v>
      </c>
      <c r="K10" s="15" t="s">
        <v>31</v>
      </c>
      <c r="L10" s="53"/>
      <c r="M10" s="14"/>
      <c r="N10" s="14" t="s">
        <v>47</v>
      </c>
      <c r="O10" s="14"/>
      <c r="P10" s="15" t="s">
        <v>48</v>
      </c>
      <c r="Q10" s="16">
        <v>5499</v>
      </c>
      <c r="R10" s="17">
        <v>71.849999999999994</v>
      </c>
      <c r="S10" s="27">
        <v>1779.9354999999998</v>
      </c>
      <c r="T10" s="19" t="s">
        <v>36</v>
      </c>
      <c r="U10" s="20" t="s">
        <v>40</v>
      </c>
      <c r="V10" s="22">
        <v>46</v>
      </c>
      <c r="W10" s="22">
        <v>160</v>
      </c>
      <c r="X10" s="23"/>
    </row>
    <row r="11" spans="1:24" s="1" customFormat="1" ht="21" customHeight="1" x14ac:dyDescent="0.3">
      <c r="A11" s="24" t="s">
        <v>23</v>
      </c>
      <c r="B11" s="24" t="s">
        <v>43</v>
      </c>
      <c r="C11" s="28" t="s">
        <v>44</v>
      </c>
      <c r="D11" s="50"/>
      <c r="E11" s="35" t="str">
        <f>HYPERLINK("https://www.google.ru/search?q=1001019-500&amp;newwindow=1&amp;tbm=isch","Еще фото")</f>
        <v>Еще фото</v>
      </c>
      <c r="F11" s="26"/>
      <c r="G11" s="24" t="s">
        <v>29</v>
      </c>
      <c r="H11" s="24" t="s">
        <v>28</v>
      </c>
      <c r="I11" s="24" t="s">
        <v>29</v>
      </c>
      <c r="J11" s="14" t="s">
        <v>45</v>
      </c>
      <c r="K11" s="15" t="s">
        <v>31</v>
      </c>
      <c r="L11" s="53"/>
      <c r="M11" s="14"/>
      <c r="N11" s="14" t="s">
        <v>47</v>
      </c>
      <c r="O11" s="14"/>
      <c r="P11" s="15" t="s">
        <v>48</v>
      </c>
      <c r="Q11" s="16">
        <v>5499</v>
      </c>
      <c r="R11" s="17">
        <v>71.849999999999994</v>
      </c>
      <c r="S11" s="27">
        <v>1779.9354999999998</v>
      </c>
      <c r="T11" s="19" t="s">
        <v>36</v>
      </c>
      <c r="U11" s="20" t="s">
        <v>41</v>
      </c>
      <c r="V11" s="21" t="s">
        <v>42</v>
      </c>
      <c r="W11" s="22">
        <v>64</v>
      </c>
      <c r="X11" s="23"/>
    </row>
    <row r="12" spans="1:24" s="1" customFormat="1" ht="32" customHeight="1" x14ac:dyDescent="0.3">
      <c r="A12" s="24" t="s">
        <v>23</v>
      </c>
      <c r="B12" s="24" t="s">
        <v>43</v>
      </c>
      <c r="C12" s="28" t="s">
        <v>44</v>
      </c>
      <c r="D12" s="51"/>
      <c r="E12" s="35" t="str">
        <f>HYPERLINK("https://www.google.ru/search?q=1001019-500&amp;newwindow=1&amp;tbm=isch","Еще фото")</f>
        <v>Еще фото</v>
      </c>
      <c r="F12" s="26"/>
      <c r="G12" s="24" t="s">
        <v>29</v>
      </c>
      <c r="H12" s="24" t="s">
        <v>28</v>
      </c>
      <c r="I12" s="24" t="s">
        <v>29</v>
      </c>
      <c r="J12" s="14" t="s">
        <v>45</v>
      </c>
      <c r="K12" s="15" t="s">
        <v>31</v>
      </c>
      <c r="L12" s="54"/>
      <c r="M12" s="14"/>
      <c r="N12" s="14" t="s">
        <v>47</v>
      </c>
      <c r="O12" s="14"/>
      <c r="P12" s="15" t="s">
        <v>48</v>
      </c>
      <c r="Q12" s="16">
        <v>5499</v>
      </c>
      <c r="R12" s="17">
        <v>71.849999999999994</v>
      </c>
      <c r="S12" s="27">
        <v>1779.9354999999998</v>
      </c>
      <c r="T12" s="19" t="s">
        <v>36</v>
      </c>
      <c r="U12" s="20" t="s">
        <v>49</v>
      </c>
      <c r="V12" s="21" t="s">
        <v>50</v>
      </c>
      <c r="W12" s="22">
        <v>13</v>
      </c>
      <c r="X12" s="23"/>
    </row>
    <row r="13" spans="1:24" s="1" customFormat="1" ht="21" customHeight="1" x14ac:dyDescent="0.3">
      <c r="A13" s="11" t="s">
        <v>23</v>
      </c>
      <c r="B13" s="11" t="s">
        <v>51</v>
      </c>
      <c r="C13" s="25" t="s">
        <v>52</v>
      </c>
      <c r="D13" s="49"/>
      <c r="E13" s="35" t="str">
        <f>HYPERLINK("https://www.google.ru/search?q=1001021-001&amp;newwindow=1&amp;tbm=isch","Еще фото")</f>
        <v>Еще фото</v>
      </c>
      <c r="F13" s="26" t="s">
        <v>53</v>
      </c>
      <c r="G13" s="11" t="s">
        <v>29</v>
      </c>
      <c r="H13" s="11" t="s">
        <v>28</v>
      </c>
      <c r="I13" s="14" t="s">
        <v>29</v>
      </c>
      <c r="J13" s="14" t="s">
        <v>45</v>
      </c>
      <c r="K13" s="15" t="s">
        <v>54</v>
      </c>
      <c r="L13" s="52" t="s">
        <v>55</v>
      </c>
      <c r="M13" s="14" t="s">
        <v>56</v>
      </c>
      <c r="N13" s="14" t="s">
        <v>57</v>
      </c>
      <c r="O13" s="14"/>
      <c r="P13" s="15" t="s">
        <v>58</v>
      </c>
      <c r="Q13" s="16">
        <v>8399</v>
      </c>
      <c r="R13" s="17">
        <v>65.38</v>
      </c>
      <c r="S13" s="27">
        <v>3343.9354999999996</v>
      </c>
      <c r="T13" s="19" t="s">
        <v>36</v>
      </c>
      <c r="U13" s="20" t="s">
        <v>39</v>
      </c>
      <c r="V13" s="21" t="s">
        <v>59</v>
      </c>
      <c r="W13" s="22">
        <v>15</v>
      </c>
      <c r="X13" s="23"/>
    </row>
    <row r="14" spans="1:24" s="1" customFormat="1" ht="21" customHeight="1" x14ac:dyDescent="0.3">
      <c r="A14" s="24" t="s">
        <v>23</v>
      </c>
      <c r="B14" s="24" t="s">
        <v>51</v>
      </c>
      <c r="C14" s="28" t="s">
        <v>52</v>
      </c>
      <c r="D14" s="50"/>
      <c r="E14" s="35" t="str">
        <f>HYPERLINK("https://www.google.ru/search?q=1001021-001&amp;newwindow=1&amp;tbm=isch","Еще фото")</f>
        <v>Еще фото</v>
      </c>
      <c r="F14" s="26" t="s">
        <v>53</v>
      </c>
      <c r="G14" s="24" t="s">
        <v>29</v>
      </c>
      <c r="H14" s="24" t="s">
        <v>28</v>
      </c>
      <c r="I14" s="24" t="s">
        <v>29</v>
      </c>
      <c r="J14" s="14" t="s">
        <v>45</v>
      </c>
      <c r="K14" s="15" t="s">
        <v>54</v>
      </c>
      <c r="L14" s="53"/>
      <c r="M14" s="14" t="s">
        <v>56</v>
      </c>
      <c r="N14" s="14" t="s">
        <v>57</v>
      </c>
      <c r="O14" s="14"/>
      <c r="P14" s="15" t="s">
        <v>58</v>
      </c>
      <c r="Q14" s="16">
        <v>8399</v>
      </c>
      <c r="R14" s="17">
        <v>65.38</v>
      </c>
      <c r="S14" s="27">
        <v>3343.9354999999996</v>
      </c>
      <c r="T14" s="19" t="s">
        <v>36</v>
      </c>
      <c r="U14" s="20" t="s">
        <v>40</v>
      </c>
      <c r="V14" s="21" t="s">
        <v>42</v>
      </c>
      <c r="W14" s="22">
        <v>69</v>
      </c>
      <c r="X14" s="23"/>
    </row>
    <row r="15" spans="1:24" s="1" customFormat="1" ht="21" customHeight="1" x14ac:dyDescent="0.3">
      <c r="A15" s="24" t="s">
        <v>23</v>
      </c>
      <c r="B15" s="24" t="s">
        <v>51</v>
      </c>
      <c r="C15" s="28" t="s">
        <v>52</v>
      </c>
      <c r="D15" s="50"/>
      <c r="E15" s="35" t="str">
        <f>HYPERLINK("https://www.google.ru/search?q=1001021-001&amp;newwindow=1&amp;tbm=isch","Еще фото")</f>
        <v>Еще фото</v>
      </c>
      <c r="F15" s="26" t="s">
        <v>53</v>
      </c>
      <c r="G15" s="24" t="s">
        <v>29</v>
      </c>
      <c r="H15" s="24" t="s">
        <v>28</v>
      </c>
      <c r="I15" s="24" t="s">
        <v>29</v>
      </c>
      <c r="J15" s="14" t="s">
        <v>45</v>
      </c>
      <c r="K15" s="15" t="s">
        <v>54</v>
      </c>
      <c r="L15" s="53"/>
      <c r="M15" s="14" t="s">
        <v>56</v>
      </c>
      <c r="N15" s="14" t="s">
        <v>57</v>
      </c>
      <c r="O15" s="14"/>
      <c r="P15" s="15" t="s">
        <v>58</v>
      </c>
      <c r="Q15" s="16">
        <v>8399</v>
      </c>
      <c r="R15" s="17">
        <v>65.38</v>
      </c>
      <c r="S15" s="27">
        <v>3343.9354999999996</v>
      </c>
      <c r="T15" s="19" t="s">
        <v>36</v>
      </c>
      <c r="U15" s="20" t="s">
        <v>41</v>
      </c>
      <c r="V15" s="21" t="s">
        <v>50</v>
      </c>
      <c r="W15" s="22">
        <v>52</v>
      </c>
      <c r="X15" s="23"/>
    </row>
    <row r="16" spans="1:24" s="1" customFormat="1" ht="21" customHeight="1" x14ac:dyDescent="0.3">
      <c r="A16" s="24" t="s">
        <v>23</v>
      </c>
      <c r="B16" s="24" t="s">
        <v>51</v>
      </c>
      <c r="C16" s="28" t="s">
        <v>52</v>
      </c>
      <c r="D16" s="50"/>
      <c r="E16" s="35" t="str">
        <f>HYPERLINK("https://www.google.ru/search?q=1001021-001&amp;newwindow=1&amp;tbm=isch","Еще фото")</f>
        <v>Еще фото</v>
      </c>
      <c r="F16" s="26" t="s">
        <v>53</v>
      </c>
      <c r="G16" s="24" t="s">
        <v>29</v>
      </c>
      <c r="H16" s="24" t="s">
        <v>28</v>
      </c>
      <c r="I16" s="24" t="s">
        <v>29</v>
      </c>
      <c r="J16" s="14" t="s">
        <v>45</v>
      </c>
      <c r="K16" s="15" t="s">
        <v>54</v>
      </c>
      <c r="L16" s="53"/>
      <c r="M16" s="14" t="s">
        <v>56</v>
      </c>
      <c r="N16" s="14" t="s">
        <v>57</v>
      </c>
      <c r="O16" s="14"/>
      <c r="P16" s="15" t="s">
        <v>58</v>
      </c>
      <c r="Q16" s="16">
        <v>8399</v>
      </c>
      <c r="R16" s="17">
        <v>65.38</v>
      </c>
      <c r="S16" s="27">
        <v>3343.9354999999996</v>
      </c>
      <c r="T16" s="19" t="s">
        <v>36</v>
      </c>
      <c r="U16" s="20" t="s">
        <v>49</v>
      </c>
      <c r="V16" s="21" t="s">
        <v>60</v>
      </c>
      <c r="W16" s="22">
        <v>25</v>
      </c>
      <c r="X16" s="23"/>
    </row>
    <row r="17" spans="1:24" s="1" customFormat="1" ht="32" customHeight="1" x14ac:dyDescent="0.3">
      <c r="A17" s="24" t="s">
        <v>23</v>
      </c>
      <c r="B17" s="24" t="s">
        <v>51</v>
      </c>
      <c r="C17" s="28" t="s">
        <v>52</v>
      </c>
      <c r="D17" s="51"/>
      <c r="E17" s="35" t="str">
        <f>HYPERLINK("https://www.google.ru/search?q=1001021-001&amp;newwindow=1&amp;tbm=isch","Еще фото")</f>
        <v>Еще фото</v>
      </c>
      <c r="F17" s="26" t="s">
        <v>53</v>
      </c>
      <c r="G17" s="24" t="s">
        <v>29</v>
      </c>
      <c r="H17" s="24" t="s">
        <v>28</v>
      </c>
      <c r="I17" s="24" t="s">
        <v>29</v>
      </c>
      <c r="J17" s="14" t="s">
        <v>45</v>
      </c>
      <c r="K17" s="15" t="s">
        <v>54</v>
      </c>
      <c r="L17" s="54"/>
      <c r="M17" s="14" t="s">
        <v>56</v>
      </c>
      <c r="N17" s="14" t="s">
        <v>57</v>
      </c>
      <c r="O17" s="14"/>
      <c r="P17" s="15" t="s">
        <v>58</v>
      </c>
      <c r="Q17" s="16">
        <v>8399</v>
      </c>
      <c r="R17" s="17">
        <v>65.38</v>
      </c>
      <c r="S17" s="27">
        <v>3343.9354999999996</v>
      </c>
      <c r="T17" s="19" t="s">
        <v>36</v>
      </c>
      <c r="U17" s="20" t="s">
        <v>61</v>
      </c>
      <c r="V17" s="21" t="s">
        <v>62</v>
      </c>
      <c r="W17" s="22">
        <v>18</v>
      </c>
      <c r="X17" s="23"/>
    </row>
    <row r="18" spans="1:24" s="1" customFormat="1" ht="26" customHeight="1" x14ac:dyDescent="0.3">
      <c r="A18" s="11" t="s">
        <v>23</v>
      </c>
      <c r="B18" s="11" t="s">
        <v>63</v>
      </c>
      <c r="C18" s="12" t="s">
        <v>64</v>
      </c>
      <c r="D18" s="49"/>
      <c r="E18" s="35" t="str">
        <f>HYPERLINK("https://www.google.ru/search?q=1001019-001&amp;newwindow=1&amp;tbm=isch","Еще фото")</f>
        <v>Еще фото</v>
      </c>
      <c r="F18" s="13" t="s">
        <v>26</v>
      </c>
      <c r="G18" s="11" t="s">
        <v>29</v>
      </c>
      <c r="H18" s="11" t="s">
        <v>28</v>
      </c>
      <c r="I18" s="14" t="s">
        <v>29</v>
      </c>
      <c r="J18" s="14" t="s">
        <v>45</v>
      </c>
      <c r="K18" s="15" t="s">
        <v>31</v>
      </c>
      <c r="L18" s="52" t="s">
        <v>46</v>
      </c>
      <c r="M18" s="14"/>
      <c r="N18" s="14" t="s">
        <v>57</v>
      </c>
      <c r="O18" s="14"/>
      <c r="P18" s="15" t="s">
        <v>48</v>
      </c>
      <c r="Q18" s="16">
        <v>5499</v>
      </c>
      <c r="R18" s="17">
        <v>62.76</v>
      </c>
      <c r="S18" s="27">
        <v>2354.9354999999996</v>
      </c>
      <c r="T18" s="19" t="s">
        <v>36</v>
      </c>
      <c r="U18" s="20" t="s">
        <v>39</v>
      </c>
      <c r="V18" s="22">
        <v>44</v>
      </c>
      <c r="W18" s="22">
        <v>27</v>
      </c>
      <c r="X18" s="23"/>
    </row>
    <row r="19" spans="1:24" s="1" customFormat="1" ht="26" customHeight="1" x14ac:dyDescent="0.3">
      <c r="A19" s="24" t="s">
        <v>23</v>
      </c>
      <c r="B19" s="24" t="s">
        <v>63</v>
      </c>
      <c r="C19" s="12" t="s">
        <v>64</v>
      </c>
      <c r="D19" s="50"/>
      <c r="E19" s="35" t="str">
        <f>HYPERLINK("https://www.google.ru/search?q=1001019-001&amp;newwindow=1&amp;tbm=isch","Еще фото")</f>
        <v>Еще фото</v>
      </c>
      <c r="F19" s="13" t="s">
        <v>26</v>
      </c>
      <c r="G19" s="24" t="s">
        <v>29</v>
      </c>
      <c r="H19" s="24" t="s">
        <v>28</v>
      </c>
      <c r="I19" s="24" t="s">
        <v>29</v>
      </c>
      <c r="J19" s="14" t="s">
        <v>45</v>
      </c>
      <c r="K19" s="15" t="s">
        <v>31</v>
      </c>
      <c r="L19" s="53"/>
      <c r="M19" s="14"/>
      <c r="N19" s="14" t="s">
        <v>57</v>
      </c>
      <c r="O19" s="14"/>
      <c r="P19" s="15" t="s">
        <v>48</v>
      </c>
      <c r="Q19" s="16">
        <v>5499</v>
      </c>
      <c r="R19" s="17">
        <v>62.76</v>
      </c>
      <c r="S19" s="27">
        <v>2354.9354999999996</v>
      </c>
      <c r="T19" s="19" t="s">
        <v>36</v>
      </c>
      <c r="U19" s="20" t="s">
        <v>40</v>
      </c>
      <c r="V19" s="22">
        <v>46</v>
      </c>
      <c r="W19" s="22">
        <v>94</v>
      </c>
      <c r="X19" s="23"/>
    </row>
    <row r="20" spans="1:24" s="1" customFormat="1" ht="26" customHeight="1" x14ac:dyDescent="0.3">
      <c r="A20" s="24" t="s">
        <v>23</v>
      </c>
      <c r="B20" s="24" t="s">
        <v>63</v>
      </c>
      <c r="C20" s="12" t="s">
        <v>64</v>
      </c>
      <c r="D20" s="50"/>
      <c r="E20" s="35" t="str">
        <f>HYPERLINK("https://www.google.ru/search?q=1001019-001&amp;newwindow=1&amp;tbm=isch","Еще фото")</f>
        <v>Еще фото</v>
      </c>
      <c r="F20" s="13" t="s">
        <v>26</v>
      </c>
      <c r="G20" s="24" t="s">
        <v>29</v>
      </c>
      <c r="H20" s="24" t="s">
        <v>28</v>
      </c>
      <c r="I20" s="24" t="s">
        <v>29</v>
      </c>
      <c r="J20" s="14" t="s">
        <v>45</v>
      </c>
      <c r="K20" s="15" t="s">
        <v>31</v>
      </c>
      <c r="L20" s="53"/>
      <c r="M20" s="14"/>
      <c r="N20" s="14" t="s">
        <v>57</v>
      </c>
      <c r="O20" s="14"/>
      <c r="P20" s="15" t="s">
        <v>48</v>
      </c>
      <c r="Q20" s="16">
        <v>5499</v>
      </c>
      <c r="R20" s="17">
        <v>62.76</v>
      </c>
      <c r="S20" s="27">
        <v>2354.9354999999996</v>
      </c>
      <c r="T20" s="19" t="s">
        <v>36</v>
      </c>
      <c r="U20" s="20" t="s">
        <v>41</v>
      </c>
      <c r="V20" s="21" t="s">
        <v>42</v>
      </c>
      <c r="W20" s="22">
        <v>12</v>
      </c>
      <c r="X20" s="23"/>
    </row>
    <row r="21" spans="1:24" s="1" customFormat="1" ht="26" customHeight="1" x14ac:dyDescent="0.3">
      <c r="A21" s="24" t="s">
        <v>23</v>
      </c>
      <c r="B21" s="24" t="s">
        <v>63</v>
      </c>
      <c r="C21" s="12" t="s">
        <v>64</v>
      </c>
      <c r="D21" s="51"/>
      <c r="E21" s="35" t="str">
        <f>HYPERLINK("https://www.google.ru/search?q=1001019-001&amp;newwindow=1&amp;tbm=isch","Еще фото")</f>
        <v>Еще фото</v>
      </c>
      <c r="F21" s="13" t="s">
        <v>26</v>
      </c>
      <c r="G21" s="24" t="s">
        <v>29</v>
      </c>
      <c r="H21" s="24" t="s">
        <v>28</v>
      </c>
      <c r="I21" s="24" t="s">
        <v>29</v>
      </c>
      <c r="J21" s="14" t="s">
        <v>45</v>
      </c>
      <c r="K21" s="15" t="s">
        <v>31</v>
      </c>
      <c r="L21" s="54"/>
      <c r="M21" s="14"/>
      <c r="N21" s="14" t="s">
        <v>57</v>
      </c>
      <c r="O21" s="14"/>
      <c r="P21" s="15" t="s">
        <v>48</v>
      </c>
      <c r="Q21" s="16">
        <v>5499</v>
      </c>
      <c r="R21" s="17">
        <v>62.76</v>
      </c>
      <c r="S21" s="27">
        <v>2354.9354999999996</v>
      </c>
      <c r="T21" s="19" t="s">
        <v>36</v>
      </c>
      <c r="U21" s="20" t="s">
        <v>49</v>
      </c>
      <c r="V21" s="21" t="s">
        <v>50</v>
      </c>
      <c r="W21" s="22">
        <v>2</v>
      </c>
      <c r="X21" s="23"/>
    </row>
    <row r="22" spans="1:24" s="1" customFormat="1" ht="35" customHeight="1" x14ac:dyDescent="0.3">
      <c r="A22" s="11" t="s">
        <v>23</v>
      </c>
      <c r="B22" s="11" t="s">
        <v>65</v>
      </c>
      <c r="C22" s="12" t="s">
        <v>66</v>
      </c>
      <c r="D22" s="49"/>
      <c r="E22" s="35" t="str">
        <f>HYPERLINK("https://www.google.ru/search?q=1021002-300&amp;newwindow=1&amp;tbm=isch","Еще фото")</f>
        <v>Еще фото</v>
      </c>
      <c r="F22" s="26"/>
      <c r="G22" s="11" t="s">
        <v>27</v>
      </c>
      <c r="H22" s="11" t="s">
        <v>28</v>
      </c>
      <c r="I22" s="14" t="s">
        <v>29</v>
      </c>
      <c r="J22" s="14" t="s">
        <v>30</v>
      </c>
      <c r="K22" s="15" t="s">
        <v>31</v>
      </c>
      <c r="L22" s="52" t="s">
        <v>32</v>
      </c>
      <c r="M22" s="14" t="s">
        <v>33</v>
      </c>
      <c r="N22" s="14" t="s">
        <v>67</v>
      </c>
      <c r="O22" s="14"/>
      <c r="P22" s="15" t="s">
        <v>35</v>
      </c>
      <c r="Q22" s="16">
        <v>2999</v>
      </c>
      <c r="R22" s="17">
        <v>62.73</v>
      </c>
      <c r="S22" s="27">
        <v>1285.4354999999998</v>
      </c>
      <c r="T22" s="19" t="s">
        <v>36</v>
      </c>
      <c r="U22" s="20" t="s">
        <v>37</v>
      </c>
      <c r="V22" s="21" t="s">
        <v>38</v>
      </c>
      <c r="W22" s="22">
        <v>9</v>
      </c>
      <c r="X22" s="23"/>
    </row>
    <row r="23" spans="1:24" s="1" customFormat="1" ht="35" customHeight="1" x14ac:dyDescent="0.3">
      <c r="A23" s="24" t="s">
        <v>23</v>
      </c>
      <c r="B23" s="24" t="s">
        <v>65</v>
      </c>
      <c r="C23" s="12" t="s">
        <v>66</v>
      </c>
      <c r="D23" s="50"/>
      <c r="E23" s="35" t="str">
        <f>HYPERLINK("https://www.google.ru/search?q=1021002-300&amp;newwindow=1&amp;tbm=isch","Еще фото")</f>
        <v>Еще фото</v>
      </c>
      <c r="F23" s="26"/>
      <c r="G23" s="24" t="s">
        <v>27</v>
      </c>
      <c r="H23" s="24" t="s">
        <v>28</v>
      </c>
      <c r="I23" s="24" t="s">
        <v>29</v>
      </c>
      <c r="J23" s="14" t="s">
        <v>30</v>
      </c>
      <c r="K23" s="15" t="s">
        <v>31</v>
      </c>
      <c r="L23" s="53"/>
      <c r="M23" s="14" t="s">
        <v>33</v>
      </c>
      <c r="N23" s="14" t="s">
        <v>67</v>
      </c>
      <c r="O23" s="14"/>
      <c r="P23" s="15" t="s">
        <v>35</v>
      </c>
      <c r="Q23" s="16">
        <v>2999</v>
      </c>
      <c r="R23" s="17">
        <v>62.73</v>
      </c>
      <c r="S23" s="27">
        <v>1285.4354999999998</v>
      </c>
      <c r="T23" s="19" t="s">
        <v>36</v>
      </c>
      <c r="U23" s="20" t="s">
        <v>39</v>
      </c>
      <c r="V23" s="22">
        <v>44</v>
      </c>
      <c r="W23" s="22">
        <v>26</v>
      </c>
      <c r="X23" s="23"/>
    </row>
    <row r="24" spans="1:24" s="1" customFormat="1" ht="37.049999999999997" customHeight="1" x14ac:dyDescent="0.3">
      <c r="A24" s="24" t="s">
        <v>23</v>
      </c>
      <c r="B24" s="24" t="s">
        <v>65</v>
      </c>
      <c r="C24" s="12" t="s">
        <v>66</v>
      </c>
      <c r="D24" s="51"/>
      <c r="E24" s="35" t="str">
        <f>HYPERLINK("https://www.google.ru/search?q=1021002-300&amp;newwindow=1&amp;tbm=isch","Еще фото")</f>
        <v>Еще фото</v>
      </c>
      <c r="F24" s="26"/>
      <c r="G24" s="24" t="s">
        <v>27</v>
      </c>
      <c r="H24" s="24" t="s">
        <v>28</v>
      </c>
      <c r="I24" s="24" t="s">
        <v>29</v>
      </c>
      <c r="J24" s="14" t="s">
        <v>30</v>
      </c>
      <c r="K24" s="15" t="s">
        <v>31</v>
      </c>
      <c r="L24" s="54"/>
      <c r="M24" s="14" t="s">
        <v>33</v>
      </c>
      <c r="N24" s="14" t="s">
        <v>67</v>
      </c>
      <c r="O24" s="14"/>
      <c r="P24" s="15" t="s">
        <v>35</v>
      </c>
      <c r="Q24" s="16">
        <v>2999</v>
      </c>
      <c r="R24" s="17">
        <v>62.73</v>
      </c>
      <c r="S24" s="27">
        <v>1285.4354999999998</v>
      </c>
      <c r="T24" s="19" t="s">
        <v>36</v>
      </c>
      <c r="U24" s="20" t="s">
        <v>40</v>
      </c>
      <c r="V24" s="22">
        <v>46</v>
      </c>
      <c r="W24" s="22">
        <v>65</v>
      </c>
      <c r="X24" s="23"/>
    </row>
    <row r="25" spans="1:24" s="1" customFormat="1" ht="26" customHeight="1" x14ac:dyDescent="0.3">
      <c r="A25" s="11" t="s">
        <v>23</v>
      </c>
      <c r="B25" s="11" t="s">
        <v>68</v>
      </c>
      <c r="C25" s="12" t="s">
        <v>69</v>
      </c>
      <c r="D25" s="49"/>
      <c r="E25" s="35" t="str">
        <f>HYPERLINK("https://www.google.ru/search?q=1001002-300&amp;newwindow=1&amp;tbm=isch","Еще фото")</f>
        <v>Еще фото</v>
      </c>
      <c r="F25" s="26"/>
      <c r="G25" s="11" t="s">
        <v>29</v>
      </c>
      <c r="H25" s="11" t="s">
        <v>28</v>
      </c>
      <c r="I25" s="14" t="s">
        <v>29</v>
      </c>
      <c r="J25" s="14" t="s">
        <v>45</v>
      </c>
      <c r="K25" s="15" t="s">
        <v>54</v>
      </c>
      <c r="L25" s="52" t="s">
        <v>70</v>
      </c>
      <c r="M25" s="14"/>
      <c r="N25" s="14" t="s">
        <v>71</v>
      </c>
      <c r="O25" s="14"/>
      <c r="P25" s="15" t="s">
        <v>48</v>
      </c>
      <c r="Q25" s="16">
        <v>4899</v>
      </c>
      <c r="R25" s="17">
        <v>62.69</v>
      </c>
      <c r="S25" s="27">
        <v>2101.9354999999996</v>
      </c>
      <c r="T25" s="19" t="s">
        <v>36</v>
      </c>
      <c r="U25" s="20" t="s">
        <v>40</v>
      </c>
      <c r="V25" s="21" t="s">
        <v>42</v>
      </c>
      <c r="W25" s="22">
        <v>9</v>
      </c>
      <c r="X25" s="23"/>
    </row>
    <row r="26" spans="1:24" s="1" customFormat="1" ht="26" customHeight="1" x14ac:dyDescent="0.3">
      <c r="A26" s="24" t="s">
        <v>23</v>
      </c>
      <c r="B26" s="24" t="s">
        <v>68</v>
      </c>
      <c r="C26" s="12" t="s">
        <v>69</v>
      </c>
      <c r="D26" s="50"/>
      <c r="E26" s="35" t="str">
        <f>HYPERLINK("https://www.google.ru/search?q=1001002-300&amp;newwindow=1&amp;tbm=isch","Еще фото")</f>
        <v>Еще фото</v>
      </c>
      <c r="F26" s="26"/>
      <c r="G26" s="24" t="s">
        <v>29</v>
      </c>
      <c r="H26" s="24" t="s">
        <v>28</v>
      </c>
      <c r="I26" s="24" t="s">
        <v>29</v>
      </c>
      <c r="J26" s="14" t="s">
        <v>45</v>
      </c>
      <c r="K26" s="15" t="s">
        <v>54</v>
      </c>
      <c r="L26" s="53"/>
      <c r="M26" s="14"/>
      <c r="N26" s="14" t="s">
        <v>71</v>
      </c>
      <c r="O26" s="14"/>
      <c r="P26" s="15" t="s">
        <v>48</v>
      </c>
      <c r="Q26" s="16">
        <v>4899</v>
      </c>
      <c r="R26" s="17">
        <v>62.69</v>
      </c>
      <c r="S26" s="27">
        <v>2101.9354999999996</v>
      </c>
      <c r="T26" s="19" t="s">
        <v>36</v>
      </c>
      <c r="U26" s="20" t="s">
        <v>41</v>
      </c>
      <c r="V26" s="21" t="s">
        <v>50</v>
      </c>
      <c r="W26" s="22">
        <v>1</v>
      </c>
      <c r="X26" s="23"/>
    </row>
    <row r="27" spans="1:24" s="1" customFormat="1" ht="26" customHeight="1" x14ac:dyDescent="0.3">
      <c r="A27" s="24" t="s">
        <v>23</v>
      </c>
      <c r="B27" s="24" t="s">
        <v>68</v>
      </c>
      <c r="C27" s="12" t="s">
        <v>69</v>
      </c>
      <c r="D27" s="50"/>
      <c r="E27" s="35" t="str">
        <f>HYPERLINK("https://www.google.ru/search?q=1001002-300&amp;newwindow=1&amp;tbm=isch","Еще фото")</f>
        <v>Еще фото</v>
      </c>
      <c r="F27" s="26"/>
      <c r="G27" s="24" t="s">
        <v>29</v>
      </c>
      <c r="H27" s="24" t="s">
        <v>28</v>
      </c>
      <c r="I27" s="24" t="s">
        <v>29</v>
      </c>
      <c r="J27" s="14" t="s">
        <v>45</v>
      </c>
      <c r="K27" s="15" t="s">
        <v>54</v>
      </c>
      <c r="L27" s="53"/>
      <c r="M27" s="14"/>
      <c r="N27" s="14" t="s">
        <v>71</v>
      </c>
      <c r="O27" s="14"/>
      <c r="P27" s="15" t="s">
        <v>48</v>
      </c>
      <c r="Q27" s="16">
        <v>4899</v>
      </c>
      <c r="R27" s="17">
        <v>62.69</v>
      </c>
      <c r="S27" s="27">
        <v>2101.9354999999996</v>
      </c>
      <c r="T27" s="19" t="s">
        <v>36</v>
      </c>
      <c r="U27" s="20" t="s">
        <v>49</v>
      </c>
      <c r="V27" s="21" t="s">
        <v>60</v>
      </c>
      <c r="W27" s="22">
        <v>17</v>
      </c>
      <c r="X27" s="23"/>
    </row>
    <row r="28" spans="1:24" s="1" customFormat="1" ht="26" customHeight="1" x14ac:dyDescent="0.3">
      <c r="A28" s="24" t="s">
        <v>23</v>
      </c>
      <c r="B28" s="24" t="s">
        <v>68</v>
      </c>
      <c r="C28" s="12" t="s">
        <v>69</v>
      </c>
      <c r="D28" s="51"/>
      <c r="E28" s="35" t="str">
        <f>HYPERLINK("https://www.google.ru/search?q=1001002-300&amp;newwindow=1&amp;tbm=isch","Еще фото")</f>
        <v>Еще фото</v>
      </c>
      <c r="F28" s="26"/>
      <c r="G28" s="24" t="s">
        <v>29</v>
      </c>
      <c r="H28" s="24" t="s">
        <v>28</v>
      </c>
      <c r="I28" s="24" t="s">
        <v>29</v>
      </c>
      <c r="J28" s="14" t="s">
        <v>45</v>
      </c>
      <c r="K28" s="15" t="s">
        <v>54</v>
      </c>
      <c r="L28" s="54"/>
      <c r="M28" s="14"/>
      <c r="N28" s="14" t="s">
        <v>71</v>
      </c>
      <c r="O28" s="14"/>
      <c r="P28" s="15" t="s">
        <v>48</v>
      </c>
      <c r="Q28" s="16">
        <v>4899</v>
      </c>
      <c r="R28" s="17">
        <v>62.69</v>
      </c>
      <c r="S28" s="27">
        <v>2101.9354999999996</v>
      </c>
      <c r="T28" s="19" t="s">
        <v>36</v>
      </c>
      <c r="U28" s="20" t="s">
        <v>61</v>
      </c>
      <c r="V28" s="21" t="s">
        <v>62</v>
      </c>
      <c r="W28" s="22">
        <v>4</v>
      </c>
      <c r="X28" s="23"/>
    </row>
    <row r="29" spans="1:24" s="1" customFormat="1" ht="52.05" customHeight="1" x14ac:dyDescent="0.3">
      <c r="A29" s="11" t="s">
        <v>23</v>
      </c>
      <c r="B29" s="11" t="s">
        <v>72</v>
      </c>
      <c r="C29" s="12" t="s">
        <v>73</v>
      </c>
      <c r="D29" s="55"/>
      <c r="E29" s="35" t="str">
        <f>HYPERLINK("https://www.google.ru/search?q=1001002-800&amp;newwindow=1&amp;tbm=isch","Еще фото")</f>
        <v>Еще фото</v>
      </c>
      <c r="F29" s="26"/>
      <c r="G29" s="11" t="s">
        <v>29</v>
      </c>
      <c r="H29" s="11" t="s">
        <v>28</v>
      </c>
      <c r="I29" s="14" t="s">
        <v>29</v>
      </c>
      <c r="J29" s="14" t="s">
        <v>45</v>
      </c>
      <c r="K29" s="15" t="s">
        <v>54</v>
      </c>
      <c r="L29" s="52" t="s">
        <v>70</v>
      </c>
      <c r="M29" s="14"/>
      <c r="N29" s="14" t="s">
        <v>74</v>
      </c>
      <c r="O29" s="14"/>
      <c r="P29" s="15" t="s">
        <v>48</v>
      </c>
      <c r="Q29" s="16">
        <v>4899</v>
      </c>
      <c r="R29" s="17">
        <v>62.69</v>
      </c>
      <c r="S29" s="27">
        <v>2101.9354999999996</v>
      </c>
      <c r="T29" s="19" t="s">
        <v>36</v>
      </c>
      <c r="U29" s="20" t="s">
        <v>49</v>
      </c>
      <c r="V29" s="21" t="s">
        <v>60</v>
      </c>
      <c r="W29" s="22">
        <v>64</v>
      </c>
      <c r="X29" s="23"/>
    </row>
    <row r="30" spans="1:24" s="1" customFormat="1" ht="61.05" customHeight="1" x14ac:dyDescent="0.3">
      <c r="A30" s="24" t="s">
        <v>23</v>
      </c>
      <c r="B30" s="24" t="s">
        <v>72</v>
      </c>
      <c r="C30" s="12" t="s">
        <v>73</v>
      </c>
      <c r="D30" s="56"/>
      <c r="E30" s="35" t="str">
        <f>HYPERLINK("https://www.google.ru/search?q=1001002-800&amp;newwindow=1&amp;tbm=isch","Еще фото")</f>
        <v>Еще фото</v>
      </c>
      <c r="F30" s="26"/>
      <c r="G30" s="24" t="s">
        <v>29</v>
      </c>
      <c r="H30" s="24" t="s">
        <v>28</v>
      </c>
      <c r="I30" s="24" t="s">
        <v>29</v>
      </c>
      <c r="J30" s="14" t="s">
        <v>45</v>
      </c>
      <c r="K30" s="15" t="s">
        <v>54</v>
      </c>
      <c r="L30" s="54"/>
      <c r="M30" s="14"/>
      <c r="N30" s="14" t="s">
        <v>74</v>
      </c>
      <c r="O30" s="14"/>
      <c r="P30" s="15" t="s">
        <v>48</v>
      </c>
      <c r="Q30" s="16">
        <v>4899</v>
      </c>
      <c r="R30" s="17">
        <v>62.69</v>
      </c>
      <c r="S30" s="27">
        <v>2101.9354999999996</v>
      </c>
      <c r="T30" s="19" t="s">
        <v>36</v>
      </c>
      <c r="U30" s="20" t="s">
        <v>61</v>
      </c>
      <c r="V30" s="21" t="s">
        <v>62</v>
      </c>
      <c r="W30" s="22">
        <v>28</v>
      </c>
      <c r="X30" s="23"/>
    </row>
    <row r="31" spans="1:24" s="1" customFormat="1" ht="108" customHeight="1" x14ac:dyDescent="0.3">
      <c r="A31" s="11" t="s">
        <v>23</v>
      </c>
      <c r="B31" s="11" t="s">
        <v>75</v>
      </c>
      <c r="C31" s="12" t="s">
        <v>76</v>
      </c>
      <c r="D31" s="29"/>
      <c r="E31" s="35" t="str">
        <f>HYPERLINK("https://www.google.ru/search?q=1001001-001&amp;newwindow=1&amp;tbm=isch","Еще фото")</f>
        <v>Еще фото</v>
      </c>
      <c r="F31" s="26" t="s">
        <v>77</v>
      </c>
      <c r="G31" s="11" t="s">
        <v>29</v>
      </c>
      <c r="H31" s="11" t="s">
        <v>28</v>
      </c>
      <c r="I31" s="14" t="s">
        <v>29</v>
      </c>
      <c r="J31" s="14" t="s">
        <v>45</v>
      </c>
      <c r="K31" s="15" t="s">
        <v>54</v>
      </c>
      <c r="L31" s="14" t="s">
        <v>78</v>
      </c>
      <c r="M31" s="14"/>
      <c r="N31" s="14" t="s">
        <v>57</v>
      </c>
      <c r="O31" s="14"/>
      <c r="P31" s="15" t="s">
        <v>48</v>
      </c>
      <c r="Q31" s="16">
        <v>4899</v>
      </c>
      <c r="R31" s="17">
        <v>60</v>
      </c>
      <c r="S31" s="27">
        <v>2253.5399999999995</v>
      </c>
      <c r="T31" s="19" t="s">
        <v>36</v>
      </c>
      <c r="U31" s="20" t="s">
        <v>49</v>
      </c>
      <c r="V31" s="21" t="s">
        <v>60</v>
      </c>
      <c r="W31" s="22">
        <v>11</v>
      </c>
      <c r="X31" s="23"/>
    </row>
    <row r="32" spans="1:24" s="1" customFormat="1" ht="21" customHeight="1" x14ac:dyDescent="0.3">
      <c r="A32" s="11" t="s">
        <v>23</v>
      </c>
      <c r="B32" s="11" t="s">
        <v>79</v>
      </c>
      <c r="C32" s="25" t="s">
        <v>80</v>
      </c>
      <c r="D32" s="49"/>
      <c r="E32" s="35" t="str">
        <f>HYPERLINK("https://www.google.ru/search?q=1001001-012&amp;newwindow=1&amp;tbm=isch","Еще фото")</f>
        <v>Еще фото</v>
      </c>
      <c r="F32" s="26" t="s">
        <v>77</v>
      </c>
      <c r="G32" s="11" t="s">
        <v>29</v>
      </c>
      <c r="H32" s="11" t="s">
        <v>28</v>
      </c>
      <c r="I32" s="14" t="s">
        <v>29</v>
      </c>
      <c r="J32" s="14" t="s">
        <v>45</v>
      </c>
      <c r="K32" s="15" t="s">
        <v>54</v>
      </c>
      <c r="L32" s="52" t="s">
        <v>78</v>
      </c>
      <c r="M32" s="14"/>
      <c r="N32" s="14" t="s">
        <v>81</v>
      </c>
      <c r="O32" s="14"/>
      <c r="P32" s="15" t="s">
        <v>48</v>
      </c>
      <c r="Q32" s="16">
        <v>4899</v>
      </c>
      <c r="R32" s="17">
        <v>60</v>
      </c>
      <c r="S32" s="27">
        <v>2253.5399999999995</v>
      </c>
      <c r="T32" s="19" t="s">
        <v>36</v>
      </c>
      <c r="U32" s="20" t="s">
        <v>37</v>
      </c>
      <c r="V32" s="21" t="s">
        <v>82</v>
      </c>
      <c r="W32" s="22">
        <v>4</v>
      </c>
      <c r="X32" s="23"/>
    </row>
    <row r="33" spans="1:24" s="1" customFormat="1" ht="21" customHeight="1" x14ac:dyDescent="0.3">
      <c r="A33" s="24" t="s">
        <v>23</v>
      </c>
      <c r="B33" s="24" t="s">
        <v>79</v>
      </c>
      <c r="C33" s="28" t="s">
        <v>80</v>
      </c>
      <c r="D33" s="50"/>
      <c r="E33" s="35" t="str">
        <f>HYPERLINK("https://www.google.ru/search?q=1001001-012&amp;newwindow=1&amp;tbm=isch","Еще фото")</f>
        <v>Еще фото</v>
      </c>
      <c r="F33" s="26" t="s">
        <v>77</v>
      </c>
      <c r="G33" s="24" t="s">
        <v>29</v>
      </c>
      <c r="H33" s="24" t="s">
        <v>28</v>
      </c>
      <c r="I33" s="24" t="s">
        <v>29</v>
      </c>
      <c r="J33" s="14" t="s">
        <v>45</v>
      </c>
      <c r="K33" s="15" t="s">
        <v>54</v>
      </c>
      <c r="L33" s="53"/>
      <c r="M33" s="14"/>
      <c r="N33" s="14" t="s">
        <v>81</v>
      </c>
      <c r="O33" s="14"/>
      <c r="P33" s="15" t="s">
        <v>48</v>
      </c>
      <c r="Q33" s="16">
        <v>4899</v>
      </c>
      <c r="R33" s="17">
        <v>60</v>
      </c>
      <c r="S33" s="27">
        <v>2253.5399999999995</v>
      </c>
      <c r="T33" s="19" t="s">
        <v>36</v>
      </c>
      <c r="U33" s="20" t="s">
        <v>39</v>
      </c>
      <c r="V33" s="21" t="s">
        <v>59</v>
      </c>
      <c r="W33" s="22">
        <v>10</v>
      </c>
      <c r="X33" s="23"/>
    </row>
    <row r="34" spans="1:24" s="1" customFormat="1" ht="21" customHeight="1" x14ac:dyDescent="0.3">
      <c r="A34" s="24" t="s">
        <v>23</v>
      </c>
      <c r="B34" s="24" t="s">
        <v>79</v>
      </c>
      <c r="C34" s="28" t="s">
        <v>80</v>
      </c>
      <c r="D34" s="50"/>
      <c r="E34" s="35" t="str">
        <f>HYPERLINK("https://www.google.ru/search?q=1001001-012&amp;newwindow=1&amp;tbm=isch","Еще фото")</f>
        <v>Еще фото</v>
      </c>
      <c r="F34" s="26" t="s">
        <v>77</v>
      </c>
      <c r="G34" s="24" t="s">
        <v>29</v>
      </c>
      <c r="H34" s="24" t="s">
        <v>28</v>
      </c>
      <c r="I34" s="24" t="s">
        <v>29</v>
      </c>
      <c r="J34" s="14" t="s">
        <v>45</v>
      </c>
      <c r="K34" s="15" t="s">
        <v>54</v>
      </c>
      <c r="L34" s="53"/>
      <c r="M34" s="14"/>
      <c r="N34" s="14" t="s">
        <v>81</v>
      </c>
      <c r="O34" s="14"/>
      <c r="P34" s="15" t="s">
        <v>48</v>
      </c>
      <c r="Q34" s="16">
        <v>4899</v>
      </c>
      <c r="R34" s="17">
        <v>60</v>
      </c>
      <c r="S34" s="27">
        <v>2253.5399999999995</v>
      </c>
      <c r="T34" s="19" t="s">
        <v>36</v>
      </c>
      <c r="U34" s="20" t="s">
        <v>41</v>
      </c>
      <c r="V34" s="21" t="s">
        <v>50</v>
      </c>
      <c r="W34" s="22">
        <v>5</v>
      </c>
      <c r="X34" s="23"/>
    </row>
    <row r="35" spans="1:24" s="1" customFormat="1" ht="21" customHeight="1" x14ac:dyDescent="0.3">
      <c r="A35" s="24" t="s">
        <v>23</v>
      </c>
      <c r="B35" s="24" t="s">
        <v>79</v>
      </c>
      <c r="C35" s="28" t="s">
        <v>80</v>
      </c>
      <c r="D35" s="50"/>
      <c r="E35" s="35" t="str">
        <f>HYPERLINK("https://www.google.ru/search?q=1001001-012&amp;newwindow=1&amp;tbm=isch","Еще фото")</f>
        <v>Еще фото</v>
      </c>
      <c r="F35" s="26" t="s">
        <v>77</v>
      </c>
      <c r="G35" s="24" t="s">
        <v>29</v>
      </c>
      <c r="H35" s="24" t="s">
        <v>28</v>
      </c>
      <c r="I35" s="24" t="s">
        <v>29</v>
      </c>
      <c r="J35" s="14" t="s">
        <v>45</v>
      </c>
      <c r="K35" s="15" t="s">
        <v>54</v>
      </c>
      <c r="L35" s="53"/>
      <c r="M35" s="14"/>
      <c r="N35" s="14" t="s">
        <v>81</v>
      </c>
      <c r="O35" s="14"/>
      <c r="P35" s="15" t="s">
        <v>48</v>
      </c>
      <c r="Q35" s="16">
        <v>4899</v>
      </c>
      <c r="R35" s="17">
        <v>60</v>
      </c>
      <c r="S35" s="27">
        <v>2253.5399999999995</v>
      </c>
      <c r="T35" s="19" t="s">
        <v>36</v>
      </c>
      <c r="U35" s="20" t="s">
        <v>49</v>
      </c>
      <c r="V35" s="21" t="s">
        <v>60</v>
      </c>
      <c r="W35" s="22">
        <v>11</v>
      </c>
      <c r="X35" s="23"/>
    </row>
    <row r="36" spans="1:24" s="1" customFormat="1" ht="32" customHeight="1" x14ac:dyDescent="0.3">
      <c r="A36" s="24" t="s">
        <v>23</v>
      </c>
      <c r="B36" s="24" t="s">
        <v>79</v>
      </c>
      <c r="C36" s="28" t="s">
        <v>80</v>
      </c>
      <c r="D36" s="51"/>
      <c r="E36" s="35" t="str">
        <f>HYPERLINK("https://www.google.ru/search?q=1001001-012&amp;newwindow=1&amp;tbm=isch","Еще фото")</f>
        <v>Еще фото</v>
      </c>
      <c r="F36" s="26" t="s">
        <v>77</v>
      </c>
      <c r="G36" s="24" t="s">
        <v>29</v>
      </c>
      <c r="H36" s="24" t="s">
        <v>28</v>
      </c>
      <c r="I36" s="24" t="s">
        <v>29</v>
      </c>
      <c r="J36" s="14" t="s">
        <v>45</v>
      </c>
      <c r="K36" s="15" t="s">
        <v>54</v>
      </c>
      <c r="L36" s="54"/>
      <c r="M36" s="14"/>
      <c r="N36" s="14" t="s">
        <v>81</v>
      </c>
      <c r="O36" s="14"/>
      <c r="P36" s="15" t="s">
        <v>48</v>
      </c>
      <c r="Q36" s="16">
        <v>4899</v>
      </c>
      <c r="R36" s="17">
        <v>60</v>
      </c>
      <c r="S36" s="27">
        <v>2253.5399999999995</v>
      </c>
      <c r="T36" s="19" t="s">
        <v>36</v>
      </c>
      <c r="U36" s="20" t="s">
        <v>61</v>
      </c>
      <c r="V36" s="21" t="s">
        <v>62</v>
      </c>
      <c r="W36" s="22">
        <v>3</v>
      </c>
      <c r="X36" s="23"/>
    </row>
    <row r="37" spans="1:24" s="1" customFormat="1" ht="21" customHeight="1" x14ac:dyDescent="0.3">
      <c r="A37" s="11" t="s">
        <v>23</v>
      </c>
      <c r="B37" s="11" t="s">
        <v>83</v>
      </c>
      <c r="C37" s="25" t="s">
        <v>84</v>
      </c>
      <c r="D37" s="49"/>
      <c r="E37" s="35" t="str">
        <f>HYPERLINK("https://www.google.ru/search?q=1001001-300&amp;newwindow=1&amp;tbm=isch","Еще фото")</f>
        <v>Еще фото</v>
      </c>
      <c r="F37" s="26"/>
      <c r="G37" s="11" t="s">
        <v>29</v>
      </c>
      <c r="H37" s="11" t="s">
        <v>28</v>
      </c>
      <c r="I37" s="14" t="s">
        <v>29</v>
      </c>
      <c r="J37" s="14" t="s">
        <v>45</v>
      </c>
      <c r="K37" s="15" t="s">
        <v>54</v>
      </c>
      <c r="L37" s="52" t="s">
        <v>78</v>
      </c>
      <c r="M37" s="14"/>
      <c r="N37" s="14" t="s">
        <v>71</v>
      </c>
      <c r="O37" s="14"/>
      <c r="P37" s="15" t="s">
        <v>48</v>
      </c>
      <c r="Q37" s="16">
        <v>4899</v>
      </c>
      <c r="R37" s="17">
        <v>60</v>
      </c>
      <c r="S37" s="27">
        <v>2253.5399999999995</v>
      </c>
      <c r="T37" s="19" t="s">
        <v>36</v>
      </c>
      <c r="U37" s="20" t="s">
        <v>39</v>
      </c>
      <c r="V37" s="21" t="s">
        <v>59</v>
      </c>
      <c r="W37" s="22">
        <v>4</v>
      </c>
      <c r="X37" s="23"/>
    </row>
    <row r="38" spans="1:24" s="1" customFormat="1" ht="21" customHeight="1" x14ac:dyDescent="0.3">
      <c r="A38" s="24" t="s">
        <v>23</v>
      </c>
      <c r="B38" s="24" t="s">
        <v>83</v>
      </c>
      <c r="C38" s="28" t="s">
        <v>84</v>
      </c>
      <c r="D38" s="50"/>
      <c r="E38" s="35" t="str">
        <f>HYPERLINK("https://www.google.ru/search?q=1001001-300&amp;newwindow=1&amp;tbm=isch","Еще фото")</f>
        <v>Еще фото</v>
      </c>
      <c r="F38" s="26"/>
      <c r="G38" s="24" t="s">
        <v>29</v>
      </c>
      <c r="H38" s="24" t="s">
        <v>28</v>
      </c>
      <c r="I38" s="24" t="s">
        <v>29</v>
      </c>
      <c r="J38" s="14" t="s">
        <v>45</v>
      </c>
      <c r="K38" s="15" t="s">
        <v>54</v>
      </c>
      <c r="L38" s="53"/>
      <c r="M38" s="14"/>
      <c r="N38" s="14" t="s">
        <v>71</v>
      </c>
      <c r="O38" s="14"/>
      <c r="P38" s="15" t="s">
        <v>48</v>
      </c>
      <c r="Q38" s="16">
        <v>4899</v>
      </c>
      <c r="R38" s="17">
        <v>60</v>
      </c>
      <c r="S38" s="27">
        <v>2253.5399999999995</v>
      </c>
      <c r="T38" s="19" t="s">
        <v>36</v>
      </c>
      <c r="U38" s="20" t="s">
        <v>40</v>
      </c>
      <c r="V38" s="21" t="s">
        <v>42</v>
      </c>
      <c r="W38" s="22">
        <v>12</v>
      </c>
      <c r="X38" s="23"/>
    </row>
    <row r="39" spans="1:24" s="1" customFormat="1" ht="21" customHeight="1" x14ac:dyDescent="0.3">
      <c r="A39" s="24" t="s">
        <v>23</v>
      </c>
      <c r="B39" s="24" t="s">
        <v>83</v>
      </c>
      <c r="C39" s="28" t="s">
        <v>84</v>
      </c>
      <c r="D39" s="50"/>
      <c r="E39" s="35" t="str">
        <f>HYPERLINK("https://www.google.ru/search?q=1001001-300&amp;newwindow=1&amp;tbm=isch","Еще фото")</f>
        <v>Еще фото</v>
      </c>
      <c r="F39" s="26"/>
      <c r="G39" s="24" t="s">
        <v>29</v>
      </c>
      <c r="H39" s="24" t="s">
        <v>28</v>
      </c>
      <c r="I39" s="24" t="s">
        <v>29</v>
      </c>
      <c r="J39" s="14" t="s">
        <v>45</v>
      </c>
      <c r="K39" s="15" t="s">
        <v>54</v>
      </c>
      <c r="L39" s="53"/>
      <c r="M39" s="14"/>
      <c r="N39" s="14" t="s">
        <v>71</v>
      </c>
      <c r="O39" s="14"/>
      <c r="P39" s="15" t="s">
        <v>48</v>
      </c>
      <c r="Q39" s="16">
        <v>4899</v>
      </c>
      <c r="R39" s="17">
        <v>60</v>
      </c>
      <c r="S39" s="27">
        <v>2253.5399999999995</v>
      </c>
      <c r="T39" s="19" t="s">
        <v>36</v>
      </c>
      <c r="U39" s="20" t="s">
        <v>41</v>
      </c>
      <c r="V39" s="21" t="s">
        <v>50</v>
      </c>
      <c r="W39" s="22">
        <v>10</v>
      </c>
      <c r="X39" s="23"/>
    </row>
    <row r="40" spans="1:24" s="1" customFormat="1" ht="21" customHeight="1" x14ac:dyDescent="0.3">
      <c r="A40" s="24" t="s">
        <v>23</v>
      </c>
      <c r="B40" s="24" t="s">
        <v>83</v>
      </c>
      <c r="C40" s="28" t="s">
        <v>84</v>
      </c>
      <c r="D40" s="50"/>
      <c r="E40" s="35" t="str">
        <f>HYPERLINK("https://www.google.ru/search?q=1001001-300&amp;newwindow=1&amp;tbm=isch","Еще фото")</f>
        <v>Еще фото</v>
      </c>
      <c r="F40" s="26"/>
      <c r="G40" s="24" t="s">
        <v>29</v>
      </c>
      <c r="H40" s="24" t="s">
        <v>28</v>
      </c>
      <c r="I40" s="24" t="s">
        <v>29</v>
      </c>
      <c r="J40" s="14" t="s">
        <v>45</v>
      </c>
      <c r="K40" s="15" t="s">
        <v>54</v>
      </c>
      <c r="L40" s="53"/>
      <c r="M40" s="14"/>
      <c r="N40" s="14" t="s">
        <v>71</v>
      </c>
      <c r="O40" s="14"/>
      <c r="P40" s="15" t="s">
        <v>48</v>
      </c>
      <c r="Q40" s="16">
        <v>4899</v>
      </c>
      <c r="R40" s="17">
        <v>60</v>
      </c>
      <c r="S40" s="27">
        <v>2253.5399999999995</v>
      </c>
      <c r="T40" s="19" t="s">
        <v>36</v>
      </c>
      <c r="U40" s="20" t="s">
        <v>49</v>
      </c>
      <c r="V40" s="21" t="s">
        <v>60</v>
      </c>
      <c r="W40" s="22">
        <v>15</v>
      </c>
      <c r="X40" s="23"/>
    </row>
    <row r="41" spans="1:24" s="1" customFormat="1" ht="32" customHeight="1" x14ac:dyDescent="0.3">
      <c r="A41" s="24" t="s">
        <v>23</v>
      </c>
      <c r="B41" s="24" t="s">
        <v>83</v>
      </c>
      <c r="C41" s="28" t="s">
        <v>84</v>
      </c>
      <c r="D41" s="51"/>
      <c r="E41" s="35" t="str">
        <f>HYPERLINK("https://www.google.ru/search?q=1001001-300&amp;newwindow=1&amp;tbm=isch","Еще фото")</f>
        <v>Еще фото</v>
      </c>
      <c r="F41" s="26"/>
      <c r="G41" s="24" t="s">
        <v>29</v>
      </c>
      <c r="H41" s="24" t="s">
        <v>28</v>
      </c>
      <c r="I41" s="24" t="s">
        <v>29</v>
      </c>
      <c r="J41" s="14" t="s">
        <v>45</v>
      </c>
      <c r="K41" s="15" t="s">
        <v>54</v>
      </c>
      <c r="L41" s="54"/>
      <c r="M41" s="14"/>
      <c r="N41" s="14" t="s">
        <v>71</v>
      </c>
      <c r="O41" s="14"/>
      <c r="P41" s="15" t="s">
        <v>48</v>
      </c>
      <c r="Q41" s="16">
        <v>4899</v>
      </c>
      <c r="R41" s="17">
        <v>60</v>
      </c>
      <c r="S41" s="27">
        <v>2253.5399999999995</v>
      </c>
      <c r="T41" s="19" t="s">
        <v>36</v>
      </c>
      <c r="U41" s="20" t="s">
        <v>61</v>
      </c>
      <c r="V41" s="21" t="s">
        <v>62</v>
      </c>
      <c r="W41" s="22">
        <v>3</v>
      </c>
      <c r="X41" s="23"/>
    </row>
    <row r="42" spans="1:24" s="1" customFormat="1" ht="35" customHeight="1" x14ac:dyDescent="0.3">
      <c r="A42" s="11" t="s">
        <v>23</v>
      </c>
      <c r="B42" s="11" t="s">
        <v>85</v>
      </c>
      <c r="C42" s="12" t="s">
        <v>86</v>
      </c>
      <c r="D42" s="49"/>
      <c r="E42" s="35" t="str">
        <f>HYPERLINK("https://www.google.ru/search?q=1001002-001&amp;newwindow=1&amp;tbm=isch","Еще фото")</f>
        <v>Еще фото</v>
      </c>
      <c r="F42" s="26" t="s">
        <v>77</v>
      </c>
      <c r="G42" s="11" t="s">
        <v>29</v>
      </c>
      <c r="H42" s="11" t="s">
        <v>28</v>
      </c>
      <c r="I42" s="14" t="s">
        <v>29</v>
      </c>
      <c r="J42" s="14" t="s">
        <v>45</v>
      </c>
      <c r="K42" s="15" t="s">
        <v>54</v>
      </c>
      <c r="L42" s="52" t="s">
        <v>70</v>
      </c>
      <c r="M42" s="14"/>
      <c r="N42" s="14" t="s">
        <v>57</v>
      </c>
      <c r="O42" s="14"/>
      <c r="P42" s="15" t="s">
        <v>48</v>
      </c>
      <c r="Q42" s="16">
        <v>4899</v>
      </c>
      <c r="R42" s="17">
        <v>60</v>
      </c>
      <c r="S42" s="27">
        <v>2253.5399999999995</v>
      </c>
      <c r="T42" s="19" t="s">
        <v>36</v>
      </c>
      <c r="U42" s="20" t="s">
        <v>40</v>
      </c>
      <c r="V42" s="21" t="s">
        <v>42</v>
      </c>
      <c r="W42" s="22">
        <v>1</v>
      </c>
      <c r="X42" s="23"/>
    </row>
    <row r="43" spans="1:24" s="1" customFormat="1" ht="35" customHeight="1" x14ac:dyDescent="0.3">
      <c r="A43" s="24" t="s">
        <v>23</v>
      </c>
      <c r="B43" s="24" t="s">
        <v>85</v>
      </c>
      <c r="C43" s="12" t="s">
        <v>86</v>
      </c>
      <c r="D43" s="50"/>
      <c r="E43" s="35" t="str">
        <f>HYPERLINK("https://www.google.ru/search?q=1001002-001&amp;newwindow=1&amp;tbm=isch","Еще фото")</f>
        <v>Еще фото</v>
      </c>
      <c r="F43" s="26" t="s">
        <v>77</v>
      </c>
      <c r="G43" s="24" t="s">
        <v>29</v>
      </c>
      <c r="H43" s="24" t="s">
        <v>28</v>
      </c>
      <c r="I43" s="24" t="s">
        <v>29</v>
      </c>
      <c r="J43" s="14" t="s">
        <v>45</v>
      </c>
      <c r="K43" s="15" t="s">
        <v>54</v>
      </c>
      <c r="L43" s="53"/>
      <c r="M43" s="14"/>
      <c r="N43" s="14" t="s">
        <v>57</v>
      </c>
      <c r="O43" s="14"/>
      <c r="P43" s="15" t="s">
        <v>48</v>
      </c>
      <c r="Q43" s="16">
        <v>4899</v>
      </c>
      <c r="R43" s="17">
        <v>60</v>
      </c>
      <c r="S43" s="27">
        <v>2253.5399999999995</v>
      </c>
      <c r="T43" s="19" t="s">
        <v>36</v>
      </c>
      <c r="U43" s="20" t="s">
        <v>49</v>
      </c>
      <c r="V43" s="21" t="s">
        <v>60</v>
      </c>
      <c r="W43" s="22">
        <v>4</v>
      </c>
      <c r="X43" s="23"/>
    </row>
    <row r="44" spans="1:24" s="1" customFormat="1" ht="37.049999999999997" customHeight="1" x14ac:dyDescent="0.3">
      <c r="A44" s="24" t="s">
        <v>23</v>
      </c>
      <c r="B44" s="24" t="s">
        <v>85</v>
      </c>
      <c r="C44" s="12" t="s">
        <v>86</v>
      </c>
      <c r="D44" s="51"/>
      <c r="E44" s="35" t="str">
        <f>HYPERLINK("https://www.google.ru/search?q=1001002-001&amp;newwindow=1&amp;tbm=isch","Еще фото")</f>
        <v>Еще фото</v>
      </c>
      <c r="F44" s="26" t="s">
        <v>77</v>
      </c>
      <c r="G44" s="24" t="s">
        <v>29</v>
      </c>
      <c r="H44" s="24" t="s">
        <v>28</v>
      </c>
      <c r="I44" s="24" t="s">
        <v>29</v>
      </c>
      <c r="J44" s="14" t="s">
        <v>45</v>
      </c>
      <c r="K44" s="15" t="s">
        <v>54</v>
      </c>
      <c r="L44" s="54"/>
      <c r="M44" s="14"/>
      <c r="N44" s="14" t="s">
        <v>57</v>
      </c>
      <c r="O44" s="14"/>
      <c r="P44" s="15" t="s">
        <v>48</v>
      </c>
      <c r="Q44" s="16">
        <v>4899</v>
      </c>
      <c r="R44" s="17">
        <v>60</v>
      </c>
      <c r="S44" s="27">
        <v>2253.5399999999995</v>
      </c>
      <c r="T44" s="19" t="s">
        <v>36</v>
      </c>
      <c r="U44" s="20" t="s">
        <v>61</v>
      </c>
      <c r="V44" s="21" t="s">
        <v>62</v>
      </c>
      <c r="W44" s="22">
        <v>1</v>
      </c>
      <c r="X44" s="23"/>
    </row>
    <row r="45" spans="1:24" s="1" customFormat="1" ht="17" customHeight="1" x14ac:dyDescent="0.3">
      <c r="A45" s="11" t="s">
        <v>23</v>
      </c>
      <c r="B45" s="11" t="s">
        <v>87</v>
      </c>
      <c r="C45" s="12" t="s">
        <v>88</v>
      </c>
      <c r="D45" s="49"/>
      <c r="E45" s="35" t="str">
        <f t="shared" ref="E45:E50" si="0">HYPERLINK("https://www.google.ru/search?q=1001002-012&amp;newwindow=1&amp;tbm=isch","Еще фото")</f>
        <v>Еще фото</v>
      </c>
      <c r="F45" s="26"/>
      <c r="G45" s="11" t="s">
        <v>29</v>
      </c>
      <c r="H45" s="11" t="s">
        <v>28</v>
      </c>
      <c r="I45" s="14" t="s">
        <v>29</v>
      </c>
      <c r="J45" s="14" t="s">
        <v>45</v>
      </c>
      <c r="K45" s="15" t="s">
        <v>54</v>
      </c>
      <c r="L45" s="52" t="s">
        <v>70</v>
      </c>
      <c r="M45" s="14"/>
      <c r="N45" s="14" t="s">
        <v>81</v>
      </c>
      <c r="O45" s="14"/>
      <c r="P45" s="15" t="s">
        <v>48</v>
      </c>
      <c r="Q45" s="16">
        <v>4899</v>
      </c>
      <c r="R45" s="17">
        <v>60</v>
      </c>
      <c r="S45" s="27">
        <v>2253.5399999999995</v>
      </c>
      <c r="T45" s="19" t="s">
        <v>36</v>
      </c>
      <c r="U45" s="20" t="s">
        <v>37</v>
      </c>
      <c r="V45" s="21" t="s">
        <v>82</v>
      </c>
      <c r="W45" s="22">
        <v>1</v>
      </c>
      <c r="X45" s="23"/>
    </row>
    <row r="46" spans="1:24" s="1" customFormat="1" ht="17" customHeight="1" x14ac:dyDescent="0.3">
      <c r="A46" s="24" t="s">
        <v>23</v>
      </c>
      <c r="B46" s="24" t="s">
        <v>87</v>
      </c>
      <c r="C46" s="12" t="s">
        <v>88</v>
      </c>
      <c r="D46" s="50"/>
      <c r="E46" s="35" t="str">
        <f t="shared" si="0"/>
        <v>Еще фото</v>
      </c>
      <c r="F46" s="26"/>
      <c r="G46" s="24" t="s">
        <v>29</v>
      </c>
      <c r="H46" s="24" t="s">
        <v>28</v>
      </c>
      <c r="I46" s="24" t="s">
        <v>29</v>
      </c>
      <c r="J46" s="14" t="s">
        <v>45</v>
      </c>
      <c r="K46" s="15" t="s">
        <v>54</v>
      </c>
      <c r="L46" s="53"/>
      <c r="M46" s="14"/>
      <c r="N46" s="14" t="s">
        <v>81</v>
      </c>
      <c r="O46" s="14"/>
      <c r="P46" s="15" t="s">
        <v>48</v>
      </c>
      <c r="Q46" s="16">
        <v>4899</v>
      </c>
      <c r="R46" s="17">
        <v>60</v>
      </c>
      <c r="S46" s="27">
        <v>2253.5399999999995</v>
      </c>
      <c r="T46" s="19" t="s">
        <v>36</v>
      </c>
      <c r="U46" s="20" t="s">
        <v>39</v>
      </c>
      <c r="V46" s="21" t="s">
        <v>59</v>
      </c>
      <c r="W46" s="22">
        <v>7</v>
      </c>
      <c r="X46" s="23"/>
    </row>
    <row r="47" spans="1:24" s="1" customFormat="1" ht="17" customHeight="1" x14ac:dyDescent="0.3">
      <c r="A47" s="24" t="s">
        <v>23</v>
      </c>
      <c r="B47" s="24" t="s">
        <v>87</v>
      </c>
      <c r="C47" s="12" t="s">
        <v>88</v>
      </c>
      <c r="D47" s="50"/>
      <c r="E47" s="35" t="str">
        <f t="shared" si="0"/>
        <v>Еще фото</v>
      </c>
      <c r="F47" s="26"/>
      <c r="G47" s="24" t="s">
        <v>29</v>
      </c>
      <c r="H47" s="24" t="s">
        <v>28</v>
      </c>
      <c r="I47" s="24" t="s">
        <v>29</v>
      </c>
      <c r="J47" s="14" t="s">
        <v>45</v>
      </c>
      <c r="K47" s="15" t="s">
        <v>54</v>
      </c>
      <c r="L47" s="53"/>
      <c r="M47" s="14"/>
      <c r="N47" s="14" t="s">
        <v>81</v>
      </c>
      <c r="O47" s="14"/>
      <c r="P47" s="15" t="s">
        <v>48</v>
      </c>
      <c r="Q47" s="16">
        <v>4899</v>
      </c>
      <c r="R47" s="17">
        <v>60</v>
      </c>
      <c r="S47" s="27">
        <v>2253.5399999999995</v>
      </c>
      <c r="T47" s="19" t="s">
        <v>36</v>
      </c>
      <c r="U47" s="20" t="s">
        <v>40</v>
      </c>
      <c r="V47" s="21" t="s">
        <v>42</v>
      </c>
      <c r="W47" s="22">
        <v>6</v>
      </c>
      <c r="X47" s="23"/>
    </row>
    <row r="48" spans="1:24" s="1" customFormat="1" ht="17" customHeight="1" x14ac:dyDescent="0.3">
      <c r="A48" s="24" t="s">
        <v>23</v>
      </c>
      <c r="B48" s="24" t="s">
        <v>87</v>
      </c>
      <c r="C48" s="12" t="s">
        <v>88</v>
      </c>
      <c r="D48" s="50"/>
      <c r="E48" s="35" t="str">
        <f t="shared" si="0"/>
        <v>Еще фото</v>
      </c>
      <c r="F48" s="26"/>
      <c r="G48" s="24" t="s">
        <v>29</v>
      </c>
      <c r="H48" s="24" t="s">
        <v>28</v>
      </c>
      <c r="I48" s="24" t="s">
        <v>29</v>
      </c>
      <c r="J48" s="14" t="s">
        <v>45</v>
      </c>
      <c r="K48" s="15" t="s">
        <v>54</v>
      </c>
      <c r="L48" s="53"/>
      <c r="M48" s="14"/>
      <c r="N48" s="14" t="s">
        <v>81</v>
      </c>
      <c r="O48" s="14"/>
      <c r="P48" s="15" t="s">
        <v>48</v>
      </c>
      <c r="Q48" s="16">
        <v>4899</v>
      </c>
      <c r="R48" s="17">
        <v>60</v>
      </c>
      <c r="S48" s="27">
        <v>2253.5399999999995</v>
      </c>
      <c r="T48" s="19" t="s">
        <v>36</v>
      </c>
      <c r="U48" s="20" t="s">
        <v>49</v>
      </c>
      <c r="V48" s="21" t="s">
        <v>60</v>
      </c>
      <c r="W48" s="22">
        <v>21</v>
      </c>
      <c r="X48" s="23"/>
    </row>
    <row r="49" spans="1:24" s="1" customFormat="1" ht="17" customHeight="1" x14ac:dyDescent="0.3">
      <c r="A49" s="24" t="s">
        <v>23</v>
      </c>
      <c r="B49" s="24" t="s">
        <v>87</v>
      </c>
      <c r="C49" s="12" t="s">
        <v>88</v>
      </c>
      <c r="D49" s="50"/>
      <c r="E49" s="35" t="str">
        <f t="shared" si="0"/>
        <v>Еще фото</v>
      </c>
      <c r="F49" s="26"/>
      <c r="G49" s="24" t="s">
        <v>29</v>
      </c>
      <c r="H49" s="24" t="s">
        <v>28</v>
      </c>
      <c r="I49" s="24" t="s">
        <v>29</v>
      </c>
      <c r="J49" s="14" t="s">
        <v>45</v>
      </c>
      <c r="K49" s="15" t="s">
        <v>54</v>
      </c>
      <c r="L49" s="53"/>
      <c r="M49" s="14"/>
      <c r="N49" s="14" t="s">
        <v>81</v>
      </c>
      <c r="O49" s="14"/>
      <c r="P49" s="15" t="s">
        <v>48</v>
      </c>
      <c r="Q49" s="16">
        <v>4899</v>
      </c>
      <c r="R49" s="17">
        <v>60</v>
      </c>
      <c r="S49" s="27">
        <v>2253.5399999999995</v>
      </c>
      <c r="T49" s="19" t="s">
        <v>36</v>
      </c>
      <c r="U49" s="20" t="s">
        <v>61</v>
      </c>
      <c r="V49" s="21" t="s">
        <v>62</v>
      </c>
      <c r="W49" s="22">
        <v>7</v>
      </c>
      <c r="X49" s="23"/>
    </row>
    <row r="50" spans="1:24" s="1" customFormat="1" ht="22.05" customHeight="1" x14ac:dyDescent="0.3">
      <c r="A50" s="24" t="s">
        <v>23</v>
      </c>
      <c r="B50" s="24" t="s">
        <v>87</v>
      </c>
      <c r="C50" s="12" t="s">
        <v>88</v>
      </c>
      <c r="D50" s="51"/>
      <c r="E50" s="35" t="str">
        <f t="shared" si="0"/>
        <v>Еще фото</v>
      </c>
      <c r="F50" s="26"/>
      <c r="G50" s="24" t="s">
        <v>29</v>
      </c>
      <c r="H50" s="24" t="s">
        <v>28</v>
      </c>
      <c r="I50" s="24" t="s">
        <v>29</v>
      </c>
      <c r="J50" s="14" t="s">
        <v>45</v>
      </c>
      <c r="K50" s="15" t="s">
        <v>54</v>
      </c>
      <c r="L50" s="54"/>
      <c r="M50" s="14"/>
      <c r="N50" s="14" t="s">
        <v>81</v>
      </c>
      <c r="O50" s="14"/>
      <c r="P50" s="15" t="s">
        <v>48</v>
      </c>
      <c r="Q50" s="16">
        <v>4899</v>
      </c>
      <c r="R50" s="17">
        <v>60</v>
      </c>
      <c r="S50" s="27">
        <v>2253.5399999999995</v>
      </c>
      <c r="T50" s="19" t="s">
        <v>36</v>
      </c>
      <c r="U50" s="20" t="s">
        <v>89</v>
      </c>
      <c r="V50" s="21" t="s">
        <v>90</v>
      </c>
      <c r="W50" s="22">
        <v>1</v>
      </c>
      <c r="X50" s="23"/>
    </row>
    <row r="51" spans="1:24" s="1" customFormat="1" ht="21" customHeight="1" x14ac:dyDescent="0.3">
      <c r="A51" s="11" t="s">
        <v>23</v>
      </c>
      <c r="B51" s="11" t="s">
        <v>91</v>
      </c>
      <c r="C51" s="25" t="s">
        <v>92</v>
      </c>
      <c r="D51" s="49"/>
      <c r="E51" s="35" t="str">
        <f>HYPERLINK("https://www.google.ru/search?q=1001003-001&amp;newwindow=1&amp;tbm=isch","Еще фото")</f>
        <v>Еще фото</v>
      </c>
      <c r="F51" s="13" t="s">
        <v>26</v>
      </c>
      <c r="G51" s="11" t="s">
        <v>29</v>
      </c>
      <c r="H51" s="11" t="s">
        <v>28</v>
      </c>
      <c r="I51" s="14" t="s">
        <v>29</v>
      </c>
      <c r="J51" s="14" t="s">
        <v>45</v>
      </c>
      <c r="K51" s="15" t="s">
        <v>54</v>
      </c>
      <c r="L51" s="52" t="s">
        <v>93</v>
      </c>
      <c r="M51" s="14"/>
      <c r="N51" s="14" t="s">
        <v>57</v>
      </c>
      <c r="O51" s="14"/>
      <c r="P51" s="15" t="s">
        <v>94</v>
      </c>
      <c r="Q51" s="16">
        <v>4299</v>
      </c>
      <c r="R51" s="17">
        <v>60</v>
      </c>
      <c r="S51" s="27">
        <v>1977.5399999999997</v>
      </c>
      <c r="T51" s="19" t="s">
        <v>36</v>
      </c>
      <c r="U51" s="20" t="s">
        <v>39</v>
      </c>
      <c r="V51" s="21" t="s">
        <v>59</v>
      </c>
      <c r="W51" s="22">
        <v>8</v>
      </c>
      <c r="X51" s="23"/>
    </row>
    <row r="52" spans="1:24" s="1" customFormat="1" ht="21" customHeight="1" x14ac:dyDescent="0.3">
      <c r="A52" s="24" t="s">
        <v>23</v>
      </c>
      <c r="B52" s="24" t="s">
        <v>91</v>
      </c>
      <c r="C52" s="28" t="s">
        <v>92</v>
      </c>
      <c r="D52" s="50"/>
      <c r="E52" s="35" t="str">
        <f>HYPERLINK("https://www.google.ru/search?q=1001003-001&amp;newwindow=1&amp;tbm=isch","Еще фото")</f>
        <v>Еще фото</v>
      </c>
      <c r="F52" s="13" t="s">
        <v>26</v>
      </c>
      <c r="G52" s="24" t="s">
        <v>29</v>
      </c>
      <c r="H52" s="24" t="s">
        <v>28</v>
      </c>
      <c r="I52" s="24" t="s">
        <v>29</v>
      </c>
      <c r="J52" s="14" t="s">
        <v>45</v>
      </c>
      <c r="K52" s="15" t="s">
        <v>54</v>
      </c>
      <c r="L52" s="53"/>
      <c r="M52" s="14"/>
      <c r="N52" s="14" t="s">
        <v>57</v>
      </c>
      <c r="O52" s="14"/>
      <c r="P52" s="15" t="s">
        <v>94</v>
      </c>
      <c r="Q52" s="16">
        <v>4299</v>
      </c>
      <c r="R52" s="17">
        <v>60</v>
      </c>
      <c r="S52" s="27">
        <v>1977.5399999999997</v>
      </c>
      <c r="T52" s="19" t="s">
        <v>36</v>
      </c>
      <c r="U52" s="20" t="s">
        <v>40</v>
      </c>
      <c r="V52" s="21" t="s">
        <v>42</v>
      </c>
      <c r="W52" s="22">
        <v>98</v>
      </c>
      <c r="X52" s="23"/>
    </row>
    <row r="53" spans="1:24" s="1" customFormat="1" ht="21" customHeight="1" x14ac:dyDescent="0.3">
      <c r="A53" s="24" t="s">
        <v>23</v>
      </c>
      <c r="B53" s="24" t="s">
        <v>91</v>
      </c>
      <c r="C53" s="28" t="s">
        <v>92</v>
      </c>
      <c r="D53" s="50"/>
      <c r="E53" s="35" t="str">
        <f>HYPERLINK("https://www.google.ru/search?q=1001003-001&amp;newwindow=1&amp;tbm=isch","Еще фото")</f>
        <v>Еще фото</v>
      </c>
      <c r="F53" s="13" t="s">
        <v>26</v>
      </c>
      <c r="G53" s="24" t="s">
        <v>29</v>
      </c>
      <c r="H53" s="24" t="s">
        <v>28</v>
      </c>
      <c r="I53" s="24" t="s">
        <v>29</v>
      </c>
      <c r="J53" s="14" t="s">
        <v>45</v>
      </c>
      <c r="K53" s="15" t="s">
        <v>54</v>
      </c>
      <c r="L53" s="53"/>
      <c r="M53" s="14"/>
      <c r="N53" s="14" t="s">
        <v>57</v>
      </c>
      <c r="O53" s="14"/>
      <c r="P53" s="15" t="s">
        <v>94</v>
      </c>
      <c r="Q53" s="16">
        <v>4299</v>
      </c>
      <c r="R53" s="17">
        <v>60</v>
      </c>
      <c r="S53" s="27">
        <v>1977.5399999999997</v>
      </c>
      <c r="T53" s="19" t="s">
        <v>36</v>
      </c>
      <c r="U53" s="20" t="s">
        <v>41</v>
      </c>
      <c r="V53" s="21" t="s">
        <v>50</v>
      </c>
      <c r="W53" s="22">
        <v>168</v>
      </c>
      <c r="X53" s="23"/>
    </row>
    <row r="54" spans="1:24" s="1" customFormat="1" ht="21" customHeight="1" x14ac:dyDescent="0.3">
      <c r="A54" s="24" t="s">
        <v>23</v>
      </c>
      <c r="B54" s="24" t="s">
        <v>91</v>
      </c>
      <c r="C54" s="28" t="s">
        <v>92</v>
      </c>
      <c r="D54" s="50"/>
      <c r="E54" s="35" t="str">
        <f>HYPERLINK("https://www.google.ru/search?q=1001003-001&amp;newwindow=1&amp;tbm=isch","Еще фото")</f>
        <v>Еще фото</v>
      </c>
      <c r="F54" s="13" t="s">
        <v>26</v>
      </c>
      <c r="G54" s="24" t="s">
        <v>29</v>
      </c>
      <c r="H54" s="24" t="s">
        <v>28</v>
      </c>
      <c r="I54" s="24" t="s">
        <v>29</v>
      </c>
      <c r="J54" s="14" t="s">
        <v>45</v>
      </c>
      <c r="K54" s="15" t="s">
        <v>54</v>
      </c>
      <c r="L54" s="53"/>
      <c r="M54" s="14"/>
      <c r="N54" s="14" t="s">
        <v>57</v>
      </c>
      <c r="O54" s="14"/>
      <c r="P54" s="15" t="s">
        <v>94</v>
      </c>
      <c r="Q54" s="16">
        <v>4299</v>
      </c>
      <c r="R54" s="17">
        <v>60</v>
      </c>
      <c r="S54" s="27">
        <v>1977.5399999999997</v>
      </c>
      <c r="T54" s="19" t="s">
        <v>36</v>
      </c>
      <c r="U54" s="20" t="s">
        <v>49</v>
      </c>
      <c r="V54" s="21" t="s">
        <v>60</v>
      </c>
      <c r="W54" s="22">
        <v>119</v>
      </c>
      <c r="X54" s="23"/>
    </row>
    <row r="55" spans="1:24" s="1" customFormat="1" ht="32" customHeight="1" x14ac:dyDescent="0.3">
      <c r="A55" s="24" t="s">
        <v>23</v>
      </c>
      <c r="B55" s="24" t="s">
        <v>91</v>
      </c>
      <c r="C55" s="28" t="s">
        <v>92</v>
      </c>
      <c r="D55" s="51"/>
      <c r="E55" s="35" t="str">
        <f>HYPERLINK("https://www.google.ru/search?q=1001003-001&amp;newwindow=1&amp;tbm=isch","Еще фото")</f>
        <v>Еще фото</v>
      </c>
      <c r="F55" s="13" t="s">
        <v>26</v>
      </c>
      <c r="G55" s="24" t="s">
        <v>29</v>
      </c>
      <c r="H55" s="24" t="s">
        <v>28</v>
      </c>
      <c r="I55" s="24" t="s">
        <v>29</v>
      </c>
      <c r="J55" s="14" t="s">
        <v>45</v>
      </c>
      <c r="K55" s="15" t="s">
        <v>54</v>
      </c>
      <c r="L55" s="54"/>
      <c r="M55" s="14"/>
      <c r="N55" s="14" t="s">
        <v>57</v>
      </c>
      <c r="O55" s="14"/>
      <c r="P55" s="15" t="s">
        <v>94</v>
      </c>
      <c r="Q55" s="16">
        <v>4299</v>
      </c>
      <c r="R55" s="17">
        <v>60</v>
      </c>
      <c r="S55" s="27">
        <v>1977.5399999999997</v>
      </c>
      <c r="T55" s="19" t="s">
        <v>36</v>
      </c>
      <c r="U55" s="20" t="s">
        <v>61</v>
      </c>
      <c r="V55" s="21" t="s">
        <v>62</v>
      </c>
      <c r="W55" s="22">
        <v>14</v>
      </c>
      <c r="X55" s="23"/>
    </row>
    <row r="56" spans="1:24" s="1" customFormat="1" ht="52.05" customHeight="1" x14ac:dyDescent="0.3">
      <c r="A56" s="11" t="s">
        <v>23</v>
      </c>
      <c r="B56" s="11" t="s">
        <v>95</v>
      </c>
      <c r="C56" s="12" t="s">
        <v>96</v>
      </c>
      <c r="D56" s="55"/>
      <c r="E56" s="35" t="str">
        <f>HYPERLINK("https://www.google.ru/search?q=1001005-001&amp;newwindow=1&amp;tbm=isch","Еще фото")</f>
        <v>Еще фото</v>
      </c>
      <c r="F56" s="13" t="s">
        <v>53</v>
      </c>
      <c r="G56" s="11" t="s">
        <v>29</v>
      </c>
      <c r="H56" s="11" t="s">
        <v>28</v>
      </c>
      <c r="I56" s="14" t="s">
        <v>29</v>
      </c>
      <c r="J56" s="14" t="s">
        <v>45</v>
      </c>
      <c r="K56" s="15" t="s">
        <v>54</v>
      </c>
      <c r="L56" s="52" t="s">
        <v>97</v>
      </c>
      <c r="M56" s="14"/>
      <c r="N56" s="14" t="s">
        <v>57</v>
      </c>
      <c r="O56" s="14"/>
      <c r="P56" s="15" t="s">
        <v>94</v>
      </c>
      <c r="Q56" s="16">
        <v>4299</v>
      </c>
      <c r="R56" s="17">
        <v>60</v>
      </c>
      <c r="S56" s="27">
        <v>1977.5399999999997</v>
      </c>
      <c r="T56" s="19" t="s">
        <v>36</v>
      </c>
      <c r="U56" s="20" t="s">
        <v>41</v>
      </c>
      <c r="V56" s="21" t="s">
        <v>50</v>
      </c>
      <c r="W56" s="22">
        <v>75</v>
      </c>
      <c r="X56" s="23"/>
    </row>
    <row r="57" spans="1:24" s="1" customFormat="1" ht="61.05" customHeight="1" x14ac:dyDescent="0.3">
      <c r="A57" s="24" t="s">
        <v>23</v>
      </c>
      <c r="B57" s="24" t="s">
        <v>95</v>
      </c>
      <c r="C57" s="12" t="s">
        <v>96</v>
      </c>
      <c r="D57" s="56"/>
      <c r="E57" s="35" t="str">
        <f>HYPERLINK("https://www.google.ru/search?q=1001005-001&amp;newwindow=1&amp;tbm=isch","Еще фото")</f>
        <v>Еще фото</v>
      </c>
      <c r="F57" s="13" t="s">
        <v>53</v>
      </c>
      <c r="G57" s="24" t="s">
        <v>29</v>
      </c>
      <c r="H57" s="24" t="s">
        <v>28</v>
      </c>
      <c r="I57" s="24" t="s">
        <v>29</v>
      </c>
      <c r="J57" s="14" t="s">
        <v>45</v>
      </c>
      <c r="K57" s="15" t="s">
        <v>54</v>
      </c>
      <c r="L57" s="54"/>
      <c r="M57" s="14"/>
      <c r="N57" s="14" t="s">
        <v>57</v>
      </c>
      <c r="O57" s="14"/>
      <c r="P57" s="15" t="s">
        <v>94</v>
      </c>
      <c r="Q57" s="16">
        <v>4299</v>
      </c>
      <c r="R57" s="17">
        <v>60</v>
      </c>
      <c r="S57" s="27">
        <v>1977.5399999999997</v>
      </c>
      <c r="T57" s="19" t="s">
        <v>36</v>
      </c>
      <c r="U57" s="20" t="s">
        <v>49</v>
      </c>
      <c r="V57" s="21" t="s">
        <v>60</v>
      </c>
      <c r="W57" s="22">
        <v>44</v>
      </c>
      <c r="X57" s="23"/>
    </row>
    <row r="58" spans="1:24" s="1" customFormat="1" ht="26" customHeight="1" x14ac:dyDescent="0.3">
      <c r="A58" s="11" t="s">
        <v>23</v>
      </c>
      <c r="B58" s="11" t="s">
        <v>98</v>
      </c>
      <c r="C58" s="12" t="s">
        <v>99</v>
      </c>
      <c r="D58" s="49"/>
      <c r="E58" s="35" t="str">
        <f>HYPERLINK("https://www.google.ru/search?q=1001005-012&amp;newwindow=1&amp;tbm=isch","Еще фото")</f>
        <v>Еще фото</v>
      </c>
      <c r="F58" s="13" t="s">
        <v>53</v>
      </c>
      <c r="G58" s="11" t="s">
        <v>29</v>
      </c>
      <c r="H58" s="11" t="s">
        <v>28</v>
      </c>
      <c r="I58" s="14" t="s">
        <v>29</v>
      </c>
      <c r="J58" s="14" t="s">
        <v>45</v>
      </c>
      <c r="K58" s="15" t="s">
        <v>54</v>
      </c>
      <c r="L58" s="52" t="s">
        <v>97</v>
      </c>
      <c r="M58" s="14"/>
      <c r="N58" s="14" t="s">
        <v>81</v>
      </c>
      <c r="O58" s="14"/>
      <c r="P58" s="15" t="s">
        <v>94</v>
      </c>
      <c r="Q58" s="16">
        <v>4299</v>
      </c>
      <c r="R58" s="17">
        <v>60</v>
      </c>
      <c r="S58" s="27">
        <v>1977.5399999999997</v>
      </c>
      <c r="T58" s="19" t="s">
        <v>36</v>
      </c>
      <c r="U58" s="20" t="s">
        <v>40</v>
      </c>
      <c r="V58" s="21" t="s">
        <v>42</v>
      </c>
      <c r="W58" s="22">
        <v>27</v>
      </c>
      <c r="X58" s="23"/>
    </row>
    <row r="59" spans="1:24" s="1" customFormat="1" ht="26" customHeight="1" x14ac:dyDescent="0.3">
      <c r="A59" s="24" t="s">
        <v>23</v>
      </c>
      <c r="B59" s="24" t="s">
        <v>98</v>
      </c>
      <c r="C59" s="12" t="s">
        <v>99</v>
      </c>
      <c r="D59" s="50"/>
      <c r="E59" s="35" t="str">
        <f>HYPERLINK("https://www.google.ru/search?q=1001005-012&amp;newwindow=1&amp;tbm=isch","Еще фото")</f>
        <v>Еще фото</v>
      </c>
      <c r="F59" s="13" t="s">
        <v>53</v>
      </c>
      <c r="G59" s="24" t="s">
        <v>29</v>
      </c>
      <c r="H59" s="24" t="s">
        <v>28</v>
      </c>
      <c r="I59" s="24" t="s">
        <v>29</v>
      </c>
      <c r="J59" s="14" t="s">
        <v>45</v>
      </c>
      <c r="K59" s="15" t="s">
        <v>54</v>
      </c>
      <c r="L59" s="53"/>
      <c r="M59" s="14"/>
      <c r="N59" s="14" t="s">
        <v>81</v>
      </c>
      <c r="O59" s="14"/>
      <c r="P59" s="15" t="s">
        <v>94</v>
      </c>
      <c r="Q59" s="16">
        <v>4299</v>
      </c>
      <c r="R59" s="17">
        <v>60</v>
      </c>
      <c r="S59" s="27">
        <v>1977.5399999999997</v>
      </c>
      <c r="T59" s="19" t="s">
        <v>36</v>
      </c>
      <c r="U59" s="20" t="s">
        <v>41</v>
      </c>
      <c r="V59" s="21" t="s">
        <v>50</v>
      </c>
      <c r="W59" s="22">
        <v>66</v>
      </c>
      <c r="X59" s="23"/>
    </row>
    <row r="60" spans="1:24" s="1" customFormat="1" ht="26" customHeight="1" x14ac:dyDescent="0.3">
      <c r="A60" s="24" t="s">
        <v>23</v>
      </c>
      <c r="B60" s="24" t="s">
        <v>98</v>
      </c>
      <c r="C60" s="12" t="s">
        <v>99</v>
      </c>
      <c r="D60" s="50"/>
      <c r="E60" s="35" t="str">
        <f>HYPERLINK("https://www.google.ru/search?q=1001005-012&amp;newwindow=1&amp;tbm=isch","Еще фото")</f>
        <v>Еще фото</v>
      </c>
      <c r="F60" s="13" t="s">
        <v>53</v>
      </c>
      <c r="G60" s="24" t="s">
        <v>29</v>
      </c>
      <c r="H60" s="24" t="s">
        <v>28</v>
      </c>
      <c r="I60" s="24" t="s">
        <v>29</v>
      </c>
      <c r="J60" s="14" t="s">
        <v>45</v>
      </c>
      <c r="K60" s="15" t="s">
        <v>54</v>
      </c>
      <c r="L60" s="53"/>
      <c r="M60" s="14"/>
      <c r="N60" s="14" t="s">
        <v>81</v>
      </c>
      <c r="O60" s="14"/>
      <c r="P60" s="15" t="s">
        <v>94</v>
      </c>
      <c r="Q60" s="16">
        <v>4299</v>
      </c>
      <c r="R60" s="17">
        <v>60</v>
      </c>
      <c r="S60" s="27">
        <v>1977.5399999999997</v>
      </c>
      <c r="T60" s="19" t="s">
        <v>36</v>
      </c>
      <c r="U60" s="20" t="s">
        <v>49</v>
      </c>
      <c r="V60" s="21" t="s">
        <v>60</v>
      </c>
      <c r="W60" s="22">
        <v>34</v>
      </c>
      <c r="X60" s="23"/>
    </row>
    <row r="61" spans="1:24" s="1" customFormat="1" ht="26" customHeight="1" x14ac:dyDescent="0.3">
      <c r="A61" s="24" t="s">
        <v>23</v>
      </c>
      <c r="B61" s="24" t="s">
        <v>98</v>
      </c>
      <c r="C61" s="12" t="s">
        <v>99</v>
      </c>
      <c r="D61" s="51"/>
      <c r="E61" s="35" t="str">
        <f>HYPERLINK("https://www.google.ru/search?q=1001005-012&amp;newwindow=1&amp;tbm=isch","Еще фото")</f>
        <v>Еще фото</v>
      </c>
      <c r="F61" s="13" t="s">
        <v>53</v>
      </c>
      <c r="G61" s="24" t="s">
        <v>29</v>
      </c>
      <c r="H61" s="24" t="s">
        <v>28</v>
      </c>
      <c r="I61" s="24" t="s">
        <v>29</v>
      </c>
      <c r="J61" s="14" t="s">
        <v>45</v>
      </c>
      <c r="K61" s="15" t="s">
        <v>54</v>
      </c>
      <c r="L61" s="54"/>
      <c r="M61" s="14"/>
      <c r="N61" s="14" t="s">
        <v>81</v>
      </c>
      <c r="O61" s="14"/>
      <c r="P61" s="15" t="s">
        <v>94</v>
      </c>
      <c r="Q61" s="16">
        <v>4299</v>
      </c>
      <c r="R61" s="17">
        <v>60</v>
      </c>
      <c r="S61" s="27">
        <v>1977.5399999999997</v>
      </c>
      <c r="T61" s="19" t="s">
        <v>36</v>
      </c>
      <c r="U61" s="20" t="s">
        <v>61</v>
      </c>
      <c r="V61" s="21" t="s">
        <v>62</v>
      </c>
      <c r="W61" s="22">
        <v>11</v>
      </c>
      <c r="X61" s="23"/>
    </row>
    <row r="62" spans="1:24" s="1" customFormat="1" ht="26" customHeight="1" x14ac:dyDescent="0.3">
      <c r="A62" s="11" t="s">
        <v>23</v>
      </c>
      <c r="B62" s="11" t="s">
        <v>100</v>
      </c>
      <c r="C62" s="12" t="s">
        <v>101</v>
      </c>
      <c r="D62" s="49"/>
      <c r="E62" s="35" t="str">
        <f>HYPERLINK("https://www.google.ru/search?q=1001006-001&amp;newwindow=1&amp;tbm=isch","Еще фото")</f>
        <v>Еще фото</v>
      </c>
      <c r="F62" s="13" t="s">
        <v>53</v>
      </c>
      <c r="G62" s="11" t="s">
        <v>29</v>
      </c>
      <c r="H62" s="11" t="s">
        <v>28</v>
      </c>
      <c r="I62" s="14" t="s">
        <v>29</v>
      </c>
      <c r="J62" s="14" t="s">
        <v>45</v>
      </c>
      <c r="K62" s="15" t="s">
        <v>54</v>
      </c>
      <c r="L62" s="52" t="s">
        <v>102</v>
      </c>
      <c r="M62" s="14"/>
      <c r="N62" s="14" t="s">
        <v>57</v>
      </c>
      <c r="O62" s="14"/>
      <c r="P62" s="15" t="s">
        <v>48</v>
      </c>
      <c r="Q62" s="16">
        <v>5399</v>
      </c>
      <c r="R62" s="17">
        <v>60</v>
      </c>
      <c r="S62" s="27">
        <v>2483.5399999999995</v>
      </c>
      <c r="T62" s="19" t="s">
        <v>36</v>
      </c>
      <c r="U62" s="20" t="s">
        <v>39</v>
      </c>
      <c r="V62" s="21" t="s">
        <v>59</v>
      </c>
      <c r="W62" s="22">
        <v>4</v>
      </c>
      <c r="X62" s="23"/>
    </row>
    <row r="63" spans="1:24" s="1" customFormat="1" ht="26" customHeight="1" x14ac:dyDescent="0.3">
      <c r="A63" s="24" t="s">
        <v>23</v>
      </c>
      <c r="B63" s="24" t="s">
        <v>100</v>
      </c>
      <c r="C63" s="12" t="s">
        <v>101</v>
      </c>
      <c r="D63" s="50"/>
      <c r="E63" s="35" t="str">
        <f>HYPERLINK("https://www.google.ru/search?q=1001006-001&amp;newwindow=1&amp;tbm=isch","Еще фото")</f>
        <v>Еще фото</v>
      </c>
      <c r="F63" s="13" t="s">
        <v>53</v>
      </c>
      <c r="G63" s="24" t="s">
        <v>29</v>
      </c>
      <c r="H63" s="24" t="s">
        <v>28</v>
      </c>
      <c r="I63" s="24" t="s">
        <v>29</v>
      </c>
      <c r="J63" s="14" t="s">
        <v>45</v>
      </c>
      <c r="K63" s="15" t="s">
        <v>54</v>
      </c>
      <c r="L63" s="53"/>
      <c r="M63" s="14"/>
      <c r="N63" s="14" t="s">
        <v>57</v>
      </c>
      <c r="O63" s="14"/>
      <c r="P63" s="15" t="s">
        <v>48</v>
      </c>
      <c r="Q63" s="16">
        <v>5399</v>
      </c>
      <c r="R63" s="17">
        <v>60</v>
      </c>
      <c r="S63" s="27">
        <v>2483.5399999999995</v>
      </c>
      <c r="T63" s="19" t="s">
        <v>36</v>
      </c>
      <c r="U63" s="20" t="s">
        <v>40</v>
      </c>
      <c r="V63" s="21" t="s">
        <v>42</v>
      </c>
      <c r="W63" s="22">
        <v>113</v>
      </c>
      <c r="X63" s="23"/>
    </row>
    <row r="64" spans="1:24" s="1" customFormat="1" ht="26" customHeight="1" x14ac:dyDescent="0.3">
      <c r="A64" s="24" t="s">
        <v>23</v>
      </c>
      <c r="B64" s="24" t="s">
        <v>100</v>
      </c>
      <c r="C64" s="12" t="s">
        <v>101</v>
      </c>
      <c r="D64" s="50"/>
      <c r="E64" s="35" t="str">
        <f>HYPERLINK("https://www.google.ru/search?q=1001006-001&amp;newwindow=1&amp;tbm=isch","Еще фото")</f>
        <v>Еще фото</v>
      </c>
      <c r="F64" s="13" t="s">
        <v>53</v>
      </c>
      <c r="G64" s="24" t="s">
        <v>29</v>
      </c>
      <c r="H64" s="24" t="s">
        <v>28</v>
      </c>
      <c r="I64" s="24" t="s">
        <v>29</v>
      </c>
      <c r="J64" s="14" t="s">
        <v>45</v>
      </c>
      <c r="K64" s="15" t="s">
        <v>54</v>
      </c>
      <c r="L64" s="53"/>
      <c r="M64" s="14"/>
      <c r="N64" s="14" t="s">
        <v>57</v>
      </c>
      <c r="O64" s="14"/>
      <c r="P64" s="15" t="s">
        <v>48</v>
      </c>
      <c r="Q64" s="16">
        <v>5399</v>
      </c>
      <c r="R64" s="17">
        <v>60</v>
      </c>
      <c r="S64" s="27">
        <v>2483.5399999999995</v>
      </c>
      <c r="T64" s="19" t="s">
        <v>36</v>
      </c>
      <c r="U64" s="20" t="s">
        <v>41</v>
      </c>
      <c r="V64" s="21" t="s">
        <v>50</v>
      </c>
      <c r="W64" s="22">
        <v>228</v>
      </c>
      <c r="X64" s="23"/>
    </row>
    <row r="65" spans="1:24" s="1" customFormat="1" ht="26" customHeight="1" x14ac:dyDescent="0.3">
      <c r="A65" s="24" t="s">
        <v>23</v>
      </c>
      <c r="B65" s="24" t="s">
        <v>100</v>
      </c>
      <c r="C65" s="12" t="s">
        <v>101</v>
      </c>
      <c r="D65" s="51"/>
      <c r="E65" s="35" t="str">
        <f>HYPERLINK("https://www.google.ru/search?q=1001006-001&amp;newwindow=1&amp;tbm=isch","Еще фото")</f>
        <v>Еще фото</v>
      </c>
      <c r="F65" s="13" t="s">
        <v>53</v>
      </c>
      <c r="G65" s="24" t="s">
        <v>29</v>
      </c>
      <c r="H65" s="24" t="s">
        <v>28</v>
      </c>
      <c r="I65" s="24" t="s">
        <v>29</v>
      </c>
      <c r="J65" s="14" t="s">
        <v>45</v>
      </c>
      <c r="K65" s="15" t="s">
        <v>54</v>
      </c>
      <c r="L65" s="54"/>
      <c r="M65" s="14"/>
      <c r="N65" s="14" t="s">
        <v>57</v>
      </c>
      <c r="O65" s="14"/>
      <c r="P65" s="15" t="s">
        <v>48</v>
      </c>
      <c r="Q65" s="16">
        <v>5399</v>
      </c>
      <c r="R65" s="17">
        <v>60</v>
      </c>
      <c r="S65" s="27">
        <v>2483.5399999999995</v>
      </c>
      <c r="T65" s="19" t="s">
        <v>36</v>
      </c>
      <c r="U65" s="20" t="s">
        <v>49</v>
      </c>
      <c r="V65" s="21" t="s">
        <v>60</v>
      </c>
      <c r="W65" s="22">
        <v>125</v>
      </c>
      <c r="X65" s="23"/>
    </row>
    <row r="66" spans="1:24" s="1" customFormat="1" ht="21" customHeight="1" x14ac:dyDescent="0.3">
      <c r="A66" s="11" t="s">
        <v>23</v>
      </c>
      <c r="B66" s="11" t="s">
        <v>103</v>
      </c>
      <c r="C66" s="25" t="s">
        <v>104</v>
      </c>
      <c r="D66" s="49"/>
      <c r="E66" s="35" t="str">
        <f>HYPERLINK("https://www.google.ru/search?q=1001006-012&amp;newwindow=1&amp;tbm=isch","Еще фото")</f>
        <v>Еще фото</v>
      </c>
      <c r="F66" s="13" t="s">
        <v>53</v>
      </c>
      <c r="G66" s="11" t="s">
        <v>29</v>
      </c>
      <c r="H66" s="11" t="s">
        <v>28</v>
      </c>
      <c r="I66" s="14" t="s">
        <v>29</v>
      </c>
      <c r="J66" s="14" t="s">
        <v>45</v>
      </c>
      <c r="K66" s="15" t="s">
        <v>54</v>
      </c>
      <c r="L66" s="52" t="s">
        <v>102</v>
      </c>
      <c r="M66" s="14"/>
      <c r="N66" s="14" t="s">
        <v>105</v>
      </c>
      <c r="O66" s="14"/>
      <c r="P66" s="15" t="s">
        <v>48</v>
      </c>
      <c r="Q66" s="16">
        <v>5399</v>
      </c>
      <c r="R66" s="17">
        <v>60</v>
      </c>
      <c r="S66" s="27">
        <v>2483.5399999999995</v>
      </c>
      <c r="T66" s="19" t="s">
        <v>36</v>
      </c>
      <c r="U66" s="20" t="s">
        <v>39</v>
      </c>
      <c r="V66" s="21" t="s">
        <v>59</v>
      </c>
      <c r="W66" s="22">
        <v>42</v>
      </c>
      <c r="X66" s="23"/>
    </row>
    <row r="67" spans="1:24" s="1" customFormat="1" ht="21" customHeight="1" x14ac:dyDescent="0.3">
      <c r="A67" s="24" t="s">
        <v>23</v>
      </c>
      <c r="B67" s="24" t="s">
        <v>103</v>
      </c>
      <c r="C67" s="28" t="s">
        <v>104</v>
      </c>
      <c r="D67" s="50"/>
      <c r="E67" s="35" t="str">
        <f>HYPERLINK("https://www.google.ru/search?q=1001006-012&amp;newwindow=1&amp;tbm=isch","Еще фото")</f>
        <v>Еще фото</v>
      </c>
      <c r="F67" s="13" t="s">
        <v>53</v>
      </c>
      <c r="G67" s="24" t="s">
        <v>29</v>
      </c>
      <c r="H67" s="24" t="s">
        <v>28</v>
      </c>
      <c r="I67" s="24" t="s">
        <v>29</v>
      </c>
      <c r="J67" s="14" t="s">
        <v>45</v>
      </c>
      <c r="K67" s="15" t="s">
        <v>54</v>
      </c>
      <c r="L67" s="53"/>
      <c r="M67" s="14"/>
      <c r="N67" s="14" t="s">
        <v>105</v>
      </c>
      <c r="O67" s="14"/>
      <c r="P67" s="15" t="s">
        <v>48</v>
      </c>
      <c r="Q67" s="16">
        <v>5399</v>
      </c>
      <c r="R67" s="17">
        <v>60</v>
      </c>
      <c r="S67" s="27">
        <v>2483.5399999999995</v>
      </c>
      <c r="T67" s="19" t="s">
        <v>36</v>
      </c>
      <c r="U67" s="20" t="s">
        <v>40</v>
      </c>
      <c r="V67" s="21" t="s">
        <v>42</v>
      </c>
      <c r="W67" s="22">
        <v>245</v>
      </c>
      <c r="X67" s="23"/>
    </row>
    <row r="68" spans="1:24" s="1" customFormat="1" ht="21" customHeight="1" x14ac:dyDescent="0.3">
      <c r="A68" s="24" t="s">
        <v>23</v>
      </c>
      <c r="B68" s="24" t="s">
        <v>103</v>
      </c>
      <c r="C68" s="28" t="s">
        <v>104</v>
      </c>
      <c r="D68" s="50"/>
      <c r="E68" s="35" t="str">
        <f>HYPERLINK("https://www.google.ru/search?q=1001006-012&amp;newwindow=1&amp;tbm=isch","Еще фото")</f>
        <v>Еще фото</v>
      </c>
      <c r="F68" s="13" t="s">
        <v>53</v>
      </c>
      <c r="G68" s="24" t="s">
        <v>29</v>
      </c>
      <c r="H68" s="24" t="s">
        <v>28</v>
      </c>
      <c r="I68" s="24" t="s">
        <v>29</v>
      </c>
      <c r="J68" s="14" t="s">
        <v>45</v>
      </c>
      <c r="K68" s="15" t="s">
        <v>54</v>
      </c>
      <c r="L68" s="53"/>
      <c r="M68" s="14"/>
      <c r="N68" s="14" t="s">
        <v>105</v>
      </c>
      <c r="O68" s="14"/>
      <c r="P68" s="15" t="s">
        <v>48</v>
      </c>
      <c r="Q68" s="16">
        <v>5399</v>
      </c>
      <c r="R68" s="17">
        <v>60</v>
      </c>
      <c r="S68" s="27">
        <v>2483.5399999999995</v>
      </c>
      <c r="T68" s="19" t="s">
        <v>36</v>
      </c>
      <c r="U68" s="20" t="s">
        <v>41</v>
      </c>
      <c r="V68" s="21" t="s">
        <v>50</v>
      </c>
      <c r="W68" s="22">
        <v>405</v>
      </c>
      <c r="X68" s="23"/>
    </row>
    <row r="69" spans="1:24" s="1" customFormat="1" ht="21" customHeight="1" x14ac:dyDescent="0.3">
      <c r="A69" s="24" t="s">
        <v>23</v>
      </c>
      <c r="B69" s="24" t="s">
        <v>103</v>
      </c>
      <c r="C69" s="28" t="s">
        <v>104</v>
      </c>
      <c r="D69" s="50"/>
      <c r="E69" s="35" t="str">
        <f>HYPERLINK("https://www.google.ru/search?q=1001006-012&amp;newwindow=1&amp;tbm=isch","Еще фото")</f>
        <v>Еще фото</v>
      </c>
      <c r="F69" s="13" t="s">
        <v>53</v>
      </c>
      <c r="G69" s="24" t="s">
        <v>29</v>
      </c>
      <c r="H69" s="24" t="s">
        <v>28</v>
      </c>
      <c r="I69" s="24" t="s">
        <v>29</v>
      </c>
      <c r="J69" s="14" t="s">
        <v>45</v>
      </c>
      <c r="K69" s="15" t="s">
        <v>54</v>
      </c>
      <c r="L69" s="53"/>
      <c r="M69" s="14"/>
      <c r="N69" s="14" t="s">
        <v>105</v>
      </c>
      <c r="O69" s="14"/>
      <c r="P69" s="15" t="s">
        <v>48</v>
      </c>
      <c r="Q69" s="16">
        <v>5399</v>
      </c>
      <c r="R69" s="17">
        <v>60</v>
      </c>
      <c r="S69" s="27">
        <v>2483.5399999999995</v>
      </c>
      <c r="T69" s="19" t="s">
        <v>36</v>
      </c>
      <c r="U69" s="20" t="s">
        <v>49</v>
      </c>
      <c r="V69" s="21" t="s">
        <v>60</v>
      </c>
      <c r="W69" s="22">
        <v>285</v>
      </c>
      <c r="X69" s="23"/>
    </row>
    <row r="70" spans="1:24" s="1" customFormat="1" ht="32" customHeight="1" x14ac:dyDescent="0.3">
      <c r="A70" s="24" t="s">
        <v>23</v>
      </c>
      <c r="B70" s="24" t="s">
        <v>103</v>
      </c>
      <c r="C70" s="28" t="s">
        <v>104</v>
      </c>
      <c r="D70" s="51"/>
      <c r="E70" s="35" t="str">
        <f>HYPERLINK("https://www.google.ru/search?q=1001006-012&amp;newwindow=1&amp;tbm=isch","Еще фото")</f>
        <v>Еще фото</v>
      </c>
      <c r="F70" s="13" t="s">
        <v>53</v>
      </c>
      <c r="G70" s="24" t="s">
        <v>29</v>
      </c>
      <c r="H70" s="24" t="s">
        <v>28</v>
      </c>
      <c r="I70" s="24" t="s">
        <v>29</v>
      </c>
      <c r="J70" s="14" t="s">
        <v>45</v>
      </c>
      <c r="K70" s="15" t="s">
        <v>54</v>
      </c>
      <c r="L70" s="54"/>
      <c r="M70" s="14"/>
      <c r="N70" s="14" t="s">
        <v>105</v>
      </c>
      <c r="O70" s="14"/>
      <c r="P70" s="15" t="s">
        <v>48</v>
      </c>
      <c r="Q70" s="16">
        <v>5399</v>
      </c>
      <c r="R70" s="17">
        <v>60</v>
      </c>
      <c r="S70" s="27">
        <v>2483.5399999999995</v>
      </c>
      <c r="T70" s="19" t="s">
        <v>36</v>
      </c>
      <c r="U70" s="20" t="s">
        <v>61</v>
      </c>
      <c r="V70" s="21" t="s">
        <v>62</v>
      </c>
      <c r="W70" s="22">
        <v>35</v>
      </c>
      <c r="X70" s="23"/>
    </row>
    <row r="71" spans="1:24" s="1" customFormat="1" ht="21" customHeight="1" x14ac:dyDescent="0.3">
      <c r="A71" s="11" t="s">
        <v>23</v>
      </c>
      <c r="B71" s="11" t="s">
        <v>106</v>
      </c>
      <c r="C71" s="25" t="s">
        <v>107</v>
      </c>
      <c r="D71" s="49"/>
      <c r="E71" s="35" t="str">
        <f>HYPERLINK("https://www.google.ru/search?q=1001006-121&amp;newwindow=1&amp;tbm=isch","Еще фото")</f>
        <v>Еще фото</v>
      </c>
      <c r="F71" s="13" t="s">
        <v>26</v>
      </c>
      <c r="G71" s="11" t="s">
        <v>29</v>
      </c>
      <c r="H71" s="11" t="s">
        <v>28</v>
      </c>
      <c r="I71" s="14" t="s">
        <v>29</v>
      </c>
      <c r="J71" s="14" t="s">
        <v>45</v>
      </c>
      <c r="K71" s="15" t="s">
        <v>54</v>
      </c>
      <c r="L71" s="52" t="s">
        <v>102</v>
      </c>
      <c r="M71" s="14"/>
      <c r="N71" s="14" t="s">
        <v>108</v>
      </c>
      <c r="O71" s="14"/>
      <c r="P71" s="15" t="s">
        <v>48</v>
      </c>
      <c r="Q71" s="16">
        <v>5399</v>
      </c>
      <c r="R71" s="17">
        <v>60</v>
      </c>
      <c r="S71" s="27">
        <v>2483.5399999999995</v>
      </c>
      <c r="T71" s="19" t="s">
        <v>36</v>
      </c>
      <c r="U71" s="20" t="s">
        <v>39</v>
      </c>
      <c r="V71" s="21" t="s">
        <v>59</v>
      </c>
      <c r="W71" s="22">
        <v>10</v>
      </c>
      <c r="X71" s="23"/>
    </row>
    <row r="72" spans="1:24" s="1" customFormat="1" ht="21" customHeight="1" x14ac:dyDescent="0.3">
      <c r="A72" s="24" t="s">
        <v>23</v>
      </c>
      <c r="B72" s="24" t="s">
        <v>106</v>
      </c>
      <c r="C72" s="28" t="s">
        <v>107</v>
      </c>
      <c r="D72" s="50"/>
      <c r="E72" s="35" t="str">
        <f>HYPERLINK("https://www.google.ru/search?q=1001006-121&amp;newwindow=1&amp;tbm=isch","Еще фото")</f>
        <v>Еще фото</v>
      </c>
      <c r="F72" s="13" t="s">
        <v>26</v>
      </c>
      <c r="G72" s="24" t="s">
        <v>29</v>
      </c>
      <c r="H72" s="24" t="s">
        <v>28</v>
      </c>
      <c r="I72" s="24" t="s">
        <v>29</v>
      </c>
      <c r="J72" s="14" t="s">
        <v>45</v>
      </c>
      <c r="K72" s="15" t="s">
        <v>54</v>
      </c>
      <c r="L72" s="53"/>
      <c r="M72" s="14"/>
      <c r="N72" s="14" t="s">
        <v>108</v>
      </c>
      <c r="O72" s="14"/>
      <c r="P72" s="15" t="s">
        <v>48</v>
      </c>
      <c r="Q72" s="16">
        <v>5399</v>
      </c>
      <c r="R72" s="17">
        <v>60</v>
      </c>
      <c r="S72" s="27">
        <v>2483.5399999999995</v>
      </c>
      <c r="T72" s="19" t="s">
        <v>36</v>
      </c>
      <c r="U72" s="20" t="s">
        <v>40</v>
      </c>
      <c r="V72" s="21" t="s">
        <v>42</v>
      </c>
      <c r="W72" s="22">
        <v>66</v>
      </c>
      <c r="X72" s="23"/>
    </row>
    <row r="73" spans="1:24" s="1" customFormat="1" ht="21" customHeight="1" x14ac:dyDescent="0.3">
      <c r="A73" s="24" t="s">
        <v>23</v>
      </c>
      <c r="B73" s="24" t="s">
        <v>106</v>
      </c>
      <c r="C73" s="28" t="s">
        <v>107</v>
      </c>
      <c r="D73" s="50"/>
      <c r="E73" s="35" t="str">
        <f>HYPERLINK("https://www.google.ru/search?q=1001006-121&amp;newwindow=1&amp;tbm=isch","Еще фото")</f>
        <v>Еще фото</v>
      </c>
      <c r="F73" s="13" t="s">
        <v>26</v>
      </c>
      <c r="G73" s="24" t="s">
        <v>29</v>
      </c>
      <c r="H73" s="24" t="s">
        <v>28</v>
      </c>
      <c r="I73" s="24" t="s">
        <v>29</v>
      </c>
      <c r="J73" s="14" t="s">
        <v>45</v>
      </c>
      <c r="K73" s="15" t="s">
        <v>54</v>
      </c>
      <c r="L73" s="53"/>
      <c r="M73" s="14"/>
      <c r="N73" s="14" t="s">
        <v>108</v>
      </c>
      <c r="O73" s="14"/>
      <c r="P73" s="15" t="s">
        <v>48</v>
      </c>
      <c r="Q73" s="16">
        <v>5399</v>
      </c>
      <c r="R73" s="17">
        <v>60</v>
      </c>
      <c r="S73" s="27">
        <v>2483.5399999999995</v>
      </c>
      <c r="T73" s="19" t="s">
        <v>36</v>
      </c>
      <c r="U73" s="20" t="s">
        <v>41</v>
      </c>
      <c r="V73" s="21" t="s">
        <v>50</v>
      </c>
      <c r="W73" s="22">
        <v>109</v>
      </c>
      <c r="X73" s="23"/>
    </row>
    <row r="74" spans="1:24" s="1" customFormat="1" ht="21" customHeight="1" x14ac:dyDescent="0.3">
      <c r="A74" s="24" t="s">
        <v>23</v>
      </c>
      <c r="B74" s="24" t="s">
        <v>106</v>
      </c>
      <c r="C74" s="28" t="s">
        <v>107</v>
      </c>
      <c r="D74" s="50"/>
      <c r="E74" s="35" t="str">
        <f>HYPERLINK("https://www.google.ru/search?q=1001006-121&amp;newwindow=1&amp;tbm=isch","Еще фото")</f>
        <v>Еще фото</v>
      </c>
      <c r="F74" s="13" t="s">
        <v>26</v>
      </c>
      <c r="G74" s="24" t="s">
        <v>29</v>
      </c>
      <c r="H74" s="24" t="s">
        <v>28</v>
      </c>
      <c r="I74" s="24" t="s">
        <v>29</v>
      </c>
      <c r="J74" s="14" t="s">
        <v>45</v>
      </c>
      <c r="K74" s="15" t="s">
        <v>54</v>
      </c>
      <c r="L74" s="53"/>
      <c r="M74" s="14"/>
      <c r="N74" s="14" t="s">
        <v>108</v>
      </c>
      <c r="O74" s="14"/>
      <c r="P74" s="15" t="s">
        <v>48</v>
      </c>
      <c r="Q74" s="16">
        <v>5399</v>
      </c>
      <c r="R74" s="17">
        <v>60</v>
      </c>
      <c r="S74" s="27">
        <v>2483.5399999999995</v>
      </c>
      <c r="T74" s="19" t="s">
        <v>36</v>
      </c>
      <c r="U74" s="20" t="s">
        <v>49</v>
      </c>
      <c r="V74" s="21" t="s">
        <v>60</v>
      </c>
      <c r="W74" s="22">
        <v>66</v>
      </c>
      <c r="X74" s="23"/>
    </row>
    <row r="75" spans="1:24" s="1" customFormat="1" ht="32" customHeight="1" x14ac:dyDescent="0.3">
      <c r="A75" s="24" t="s">
        <v>23</v>
      </c>
      <c r="B75" s="24" t="s">
        <v>106</v>
      </c>
      <c r="C75" s="28" t="s">
        <v>107</v>
      </c>
      <c r="D75" s="51"/>
      <c r="E75" s="35" t="str">
        <f>HYPERLINK("https://www.google.ru/search?q=1001006-121&amp;newwindow=1&amp;tbm=isch","Еще фото")</f>
        <v>Еще фото</v>
      </c>
      <c r="F75" s="13" t="s">
        <v>26</v>
      </c>
      <c r="G75" s="24" t="s">
        <v>29</v>
      </c>
      <c r="H75" s="24" t="s">
        <v>28</v>
      </c>
      <c r="I75" s="24" t="s">
        <v>29</v>
      </c>
      <c r="J75" s="14" t="s">
        <v>45</v>
      </c>
      <c r="K75" s="15" t="s">
        <v>54</v>
      </c>
      <c r="L75" s="54"/>
      <c r="M75" s="14"/>
      <c r="N75" s="14" t="s">
        <v>108</v>
      </c>
      <c r="O75" s="14"/>
      <c r="P75" s="15" t="s">
        <v>48</v>
      </c>
      <c r="Q75" s="16">
        <v>5399</v>
      </c>
      <c r="R75" s="17">
        <v>60</v>
      </c>
      <c r="S75" s="27">
        <v>2483.5399999999995</v>
      </c>
      <c r="T75" s="19" t="s">
        <v>36</v>
      </c>
      <c r="U75" s="20" t="s">
        <v>61</v>
      </c>
      <c r="V75" s="21" t="s">
        <v>62</v>
      </c>
      <c r="W75" s="22">
        <v>19</v>
      </c>
      <c r="X75" s="23"/>
    </row>
    <row r="76" spans="1:24" s="1" customFormat="1" ht="21" customHeight="1" x14ac:dyDescent="0.3">
      <c r="A76" s="11" t="s">
        <v>23</v>
      </c>
      <c r="B76" s="11" t="s">
        <v>109</v>
      </c>
      <c r="C76" s="25" t="s">
        <v>110</v>
      </c>
      <c r="D76" s="49"/>
      <c r="E76" s="35" t="str">
        <f>HYPERLINK("https://www.google.ru/search?q=1001007-001&amp;newwindow=1&amp;tbm=isch","Еще фото")</f>
        <v>Еще фото</v>
      </c>
      <c r="F76" s="13" t="s">
        <v>53</v>
      </c>
      <c r="G76" s="11" t="s">
        <v>29</v>
      </c>
      <c r="H76" s="11" t="s">
        <v>28</v>
      </c>
      <c r="I76" s="14" t="s">
        <v>29</v>
      </c>
      <c r="J76" s="14" t="s">
        <v>45</v>
      </c>
      <c r="K76" s="15" t="s">
        <v>54</v>
      </c>
      <c r="L76" s="52" t="s">
        <v>111</v>
      </c>
      <c r="M76" s="14"/>
      <c r="N76" s="14" t="s">
        <v>57</v>
      </c>
      <c r="O76" s="14"/>
      <c r="P76" s="15" t="s">
        <v>48</v>
      </c>
      <c r="Q76" s="16">
        <v>6399</v>
      </c>
      <c r="R76" s="17">
        <v>60</v>
      </c>
      <c r="S76" s="27">
        <v>2943.5399999999995</v>
      </c>
      <c r="T76" s="19" t="s">
        <v>36</v>
      </c>
      <c r="U76" s="20" t="s">
        <v>39</v>
      </c>
      <c r="V76" s="21" t="s">
        <v>59</v>
      </c>
      <c r="W76" s="22">
        <v>1</v>
      </c>
      <c r="X76" s="23"/>
    </row>
    <row r="77" spans="1:24" s="1" customFormat="1" ht="21" customHeight="1" x14ac:dyDescent="0.3">
      <c r="A77" s="24" t="s">
        <v>23</v>
      </c>
      <c r="B77" s="24" t="s">
        <v>109</v>
      </c>
      <c r="C77" s="28" t="s">
        <v>110</v>
      </c>
      <c r="D77" s="50"/>
      <c r="E77" s="35" t="str">
        <f>HYPERLINK("https://www.google.ru/search?q=1001007-001&amp;newwindow=1&amp;tbm=isch","Еще фото")</f>
        <v>Еще фото</v>
      </c>
      <c r="F77" s="13" t="s">
        <v>53</v>
      </c>
      <c r="G77" s="24" t="s">
        <v>29</v>
      </c>
      <c r="H77" s="24" t="s">
        <v>28</v>
      </c>
      <c r="I77" s="24" t="s">
        <v>29</v>
      </c>
      <c r="J77" s="14" t="s">
        <v>45</v>
      </c>
      <c r="K77" s="15" t="s">
        <v>54</v>
      </c>
      <c r="L77" s="53"/>
      <c r="M77" s="14"/>
      <c r="N77" s="14" t="s">
        <v>57</v>
      </c>
      <c r="O77" s="14"/>
      <c r="P77" s="15" t="s">
        <v>48</v>
      </c>
      <c r="Q77" s="16">
        <v>6399</v>
      </c>
      <c r="R77" s="17">
        <v>60</v>
      </c>
      <c r="S77" s="27">
        <v>2943.5399999999995</v>
      </c>
      <c r="T77" s="19" t="s">
        <v>36</v>
      </c>
      <c r="U77" s="20" t="s">
        <v>40</v>
      </c>
      <c r="V77" s="21" t="s">
        <v>42</v>
      </c>
      <c r="W77" s="22">
        <v>48</v>
      </c>
      <c r="X77" s="23"/>
    </row>
    <row r="78" spans="1:24" s="1" customFormat="1" ht="21" customHeight="1" x14ac:dyDescent="0.3">
      <c r="A78" s="24" t="s">
        <v>23</v>
      </c>
      <c r="B78" s="24" t="s">
        <v>109</v>
      </c>
      <c r="C78" s="28" t="s">
        <v>110</v>
      </c>
      <c r="D78" s="50"/>
      <c r="E78" s="35" t="str">
        <f>HYPERLINK("https://www.google.ru/search?q=1001007-001&amp;newwindow=1&amp;tbm=isch","Еще фото")</f>
        <v>Еще фото</v>
      </c>
      <c r="F78" s="13" t="s">
        <v>53</v>
      </c>
      <c r="G78" s="24" t="s">
        <v>29</v>
      </c>
      <c r="H78" s="24" t="s">
        <v>28</v>
      </c>
      <c r="I78" s="24" t="s">
        <v>29</v>
      </c>
      <c r="J78" s="14" t="s">
        <v>45</v>
      </c>
      <c r="K78" s="15" t="s">
        <v>54</v>
      </c>
      <c r="L78" s="53"/>
      <c r="M78" s="14"/>
      <c r="N78" s="14" t="s">
        <v>57</v>
      </c>
      <c r="O78" s="14"/>
      <c r="P78" s="15" t="s">
        <v>48</v>
      </c>
      <c r="Q78" s="16">
        <v>6399</v>
      </c>
      <c r="R78" s="17">
        <v>60</v>
      </c>
      <c r="S78" s="27">
        <v>2943.5399999999995</v>
      </c>
      <c r="T78" s="19" t="s">
        <v>36</v>
      </c>
      <c r="U78" s="20" t="s">
        <v>41</v>
      </c>
      <c r="V78" s="21" t="s">
        <v>50</v>
      </c>
      <c r="W78" s="22">
        <v>89</v>
      </c>
      <c r="X78" s="23"/>
    </row>
    <row r="79" spans="1:24" s="1" customFormat="1" ht="21" customHeight="1" x14ac:dyDescent="0.3">
      <c r="A79" s="24" t="s">
        <v>23</v>
      </c>
      <c r="B79" s="24" t="s">
        <v>109</v>
      </c>
      <c r="C79" s="28" t="s">
        <v>110</v>
      </c>
      <c r="D79" s="50"/>
      <c r="E79" s="35" t="str">
        <f>HYPERLINK("https://www.google.ru/search?q=1001007-001&amp;newwindow=1&amp;tbm=isch","Еще фото")</f>
        <v>Еще фото</v>
      </c>
      <c r="F79" s="13" t="s">
        <v>53</v>
      </c>
      <c r="G79" s="24" t="s">
        <v>29</v>
      </c>
      <c r="H79" s="24" t="s">
        <v>28</v>
      </c>
      <c r="I79" s="24" t="s">
        <v>29</v>
      </c>
      <c r="J79" s="14" t="s">
        <v>45</v>
      </c>
      <c r="K79" s="15" t="s">
        <v>54</v>
      </c>
      <c r="L79" s="53"/>
      <c r="M79" s="14"/>
      <c r="N79" s="14" t="s">
        <v>57</v>
      </c>
      <c r="O79" s="14"/>
      <c r="P79" s="15" t="s">
        <v>48</v>
      </c>
      <c r="Q79" s="16">
        <v>6399</v>
      </c>
      <c r="R79" s="17">
        <v>60</v>
      </c>
      <c r="S79" s="27">
        <v>2943.5399999999995</v>
      </c>
      <c r="T79" s="19" t="s">
        <v>36</v>
      </c>
      <c r="U79" s="20" t="s">
        <v>49</v>
      </c>
      <c r="V79" s="21" t="s">
        <v>60</v>
      </c>
      <c r="W79" s="22">
        <v>79</v>
      </c>
      <c r="X79" s="23"/>
    </row>
    <row r="80" spans="1:24" s="1" customFormat="1" ht="32" customHeight="1" x14ac:dyDescent="0.3">
      <c r="A80" s="24" t="s">
        <v>23</v>
      </c>
      <c r="B80" s="24" t="s">
        <v>109</v>
      </c>
      <c r="C80" s="28" t="s">
        <v>110</v>
      </c>
      <c r="D80" s="51"/>
      <c r="E80" s="35" t="str">
        <f>HYPERLINK("https://www.google.ru/search?q=1001007-001&amp;newwindow=1&amp;tbm=isch","Еще фото")</f>
        <v>Еще фото</v>
      </c>
      <c r="F80" s="13" t="s">
        <v>53</v>
      </c>
      <c r="G80" s="24" t="s">
        <v>29</v>
      </c>
      <c r="H80" s="24" t="s">
        <v>28</v>
      </c>
      <c r="I80" s="24" t="s">
        <v>29</v>
      </c>
      <c r="J80" s="14" t="s">
        <v>45</v>
      </c>
      <c r="K80" s="15" t="s">
        <v>54</v>
      </c>
      <c r="L80" s="54"/>
      <c r="M80" s="14"/>
      <c r="N80" s="14" t="s">
        <v>57</v>
      </c>
      <c r="O80" s="14"/>
      <c r="P80" s="15" t="s">
        <v>48</v>
      </c>
      <c r="Q80" s="16">
        <v>6399</v>
      </c>
      <c r="R80" s="17">
        <v>60</v>
      </c>
      <c r="S80" s="27">
        <v>2943.5399999999995</v>
      </c>
      <c r="T80" s="19" t="s">
        <v>36</v>
      </c>
      <c r="U80" s="20" t="s">
        <v>61</v>
      </c>
      <c r="V80" s="21" t="s">
        <v>62</v>
      </c>
      <c r="W80" s="22">
        <v>1</v>
      </c>
      <c r="X80" s="23"/>
    </row>
    <row r="81" spans="1:24" s="1" customFormat="1" ht="21" customHeight="1" x14ac:dyDescent="0.3">
      <c r="A81" s="11" t="s">
        <v>23</v>
      </c>
      <c r="B81" s="11" t="s">
        <v>112</v>
      </c>
      <c r="C81" s="25" t="s">
        <v>113</v>
      </c>
      <c r="D81" s="49"/>
      <c r="E81" s="35" t="str">
        <f>HYPERLINK("https://www.google.ru/search?q=1001007-012&amp;newwindow=1&amp;tbm=isch","Еще фото")</f>
        <v>Еще фото</v>
      </c>
      <c r="F81" s="13" t="s">
        <v>53</v>
      </c>
      <c r="G81" s="11" t="s">
        <v>29</v>
      </c>
      <c r="H81" s="11" t="s">
        <v>28</v>
      </c>
      <c r="I81" s="14" t="s">
        <v>29</v>
      </c>
      <c r="J81" s="14" t="s">
        <v>45</v>
      </c>
      <c r="K81" s="15" t="s">
        <v>54</v>
      </c>
      <c r="L81" s="52" t="s">
        <v>111</v>
      </c>
      <c r="M81" s="14"/>
      <c r="N81" s="14" t="s">
        <v>105</v>
      </c>
      <c r="O81" s="14"/>
      <c r="P81" s="15" t="s">
        <v>48</v>
      </c>
      <c r="Q81" s="16">
        <v>6399</v>
      </c>
      <c r="R81" s="17">
        <v>60</v>
      </c>
      <c r="S81" s="27">
        <v>2943.5399999999995</v>
      </c>
      <c r="T81" s="19" t="s">
        <v>36</v>
      </c>
      <c r="U81" s="20" t="s">
        <v>39</v>
      </c>
      <c r="V81" s="21" t="s">
        <v>59</v>
      </c>
      <c r="W81" s="22">
        <v>15</v>
      </c>
      <c r="X81" s="23"/>
    </row>
    <row r="82" spans="1:24" s="1" customFormat="1" ht="21" customHeight="1" x14ac:dyDescent="0.3">
      <c r="A82" s="24" t="s">
        <v>23</v>
      </c>
      <c r="B82" s="24" t="s">
        <v>112</v>
      </c>
      <c r="C82" s="28" t="s">
        <v>113</v>
      </c>
      <c r="D82" s="50"/>
      <c r="E82" s="35" t="str">
        <f>HYPERLINK("https://www.google.ru/search?q=1001007-012&amp;newwindow=1&amp;tbm=isch","Еще фото")</f>
        <v>Еще фото</v>
      </c>
      <c r="F82" s="13" t="s">
        <v>53</v>
      </c>
      <c r="G82" s="24" t="s">
        <v>29</v>
      </c>
      <c r="H82" s="24" t="s">
        <v>28</v>
      </c>
      <c r="I82" s="24" t="s">
        <v>29</v>
      </c>
      <c r="J82" s="14" t="s">
        <v>45</v>
      </c>
      <c r="K82" s="15" t="s">
        <v>54</v>
      </c>
      <c r="L82" s="53"/>
      <c r="M82" s="14"/>
      <c r="N82" s="14" t="s">
        <v>105</v>
      </c>
      <c r="O82" s="14"/>
      <c r="P82" s="15" t="s">
        <v>48</v>
      </c>
      <c r="Q82" s="16">
        <v>6399</v>
      </c>
      <c r="R82" s="17">
        <v>60</v>
      </c>
      <c r="S82" s="27">
        <v>2943.5399999999995</v>
      </c>
      <c r="T82" s="19" t="s">
        <v>36</v>
      </c>
      <c r="U82" s="20" t="s">
        <v>40</v>
      </c>
      <c r="V82" s="21" t="s">
        <v>42</v>
      </c>
      <c r="W82" s="22">
        <v>48</v>
      </c>
      <c r="X82" s="23"/>
    </row>
    <row r="83" spans="1:24" s="1" customFormat="1" ht="21" customHeight="1" x14ac:dyDescent="0.3">
      <c r="A83" s="24" t="s">
        <v>23</v>
      </c>
      <c r="B83" s="24" t="s">
        <v>112</v>
      </c>
      <c r="C83" s="28" t="s">
        <v>113</v>
      </c>
      <c r="D83" s="50"/>
      <c r="E83" s="35" t="str">
        <f>HYPERLINK("https://www.google.ru/search?q=1001007-012&amp;newwindow=1&amp;tbm=isch","Еще фото")</f>
        <v>Еще фото</v>
      </c>
      <c r="F83" s="13" t="s">
        <v>53</v>
      </c>
      <c r="G83" s="24" t="s">
        <v>29</v>
      </c>
      <c r="H83" s="24" t="s">
        <v>28</v>
      </c>
      <c r="I83" s="24" t="s">
        <v>29</v>
      </c>
      <c r="J83" s="14" t="s">
        <v>45</v>
      </c>
      <c r="K83" s="15" t="s">
        <v>54</v>
      </c>
      <c r="L83" s="53"/>
      <c r="M83" s="14"/>
      <c r="N83" s="14" t="s">
        <v>105</v>
      </c>
      <c r="O83" s="14"/>
      <c r="P83" s="15" t="s">
        <v>48</v>
      </c>
      <c r="Q83" s="16">
        <v>6399</v>
      </c>
      <c r="R83" s="17">
        <v>60</v>
      </c>
      <c r="S83" s="27">
        <v>2943.5399999999995</v>
      </c>
      <c r="T83" s="19" t="s">
        <v>36</v>
      </c>
      <c r="U83" s="20" t="s">
        <v>41</v>
      </c>
      <c r="V83" s="21" t="s">
        <v>50</v>
      </c>
      <c r="W83" s="22">
        <v>70</v>
      </c>
      <c r="X83" s="23"/>
    </row>
    <row r="84" spans="1:24" s="1" customFormat="1" ht="21" customHeight="1" x14ac:dyDescent="0.3">
      <c r="A84" s="24" t="s">
        <v>23</v>
      </c>
      <c r="B84" s="24" t="s">
        <v>112</v>
      </c>
      <c r="C84" s="28" t="s">
        <v>113</v>
      </c>
      <c r="D84" s="50"/>
      <c r="E84" s="35" t="str">
        <f>HYPERLINK("https://www.google.ru/search?q=1001007-012&amp;newwindow=1&amp;tbm=isch","Еще фото")</f>
        <v>Еще фото</v>
      </c>
      <c r="F84" s="13" t="s">
        <v>53</v>
      </c>
      <c r="G84" s="24" t="s">
        <v>29</v>
      </c>
      <c r="H84" s="24" t="s">
        <v>28</v>
      </c>
      <c r="I84" s="24" t="s">
        <v>29</v>
      </c>
      <c r="J84" s="14" t="s">
        <v>45</v>
      </c>
      <c r="K84" s="15" t="s">
        <v>54</v>
      </c>
      <c r="L84" s="53"/>
      <c r="M84" s="14"/>
      <c r="N84" s="14" t="s">
        <v>105</v>
      </c>
      <c r="O84" s="14"/>
      <c r="P84" s="15" t="s">
        <v>48</v>
      </c>
      <c r="Q84" s="16">
        <v>6399</v>
      </c>
      <c r="R84" s="17">
        <v>60</v>
      </c>
      <c r="S84" s="27">
        <v>2943.5399999999995</v>
      </c>
      <c r="T84" s="19" t="s">
        <v>36</v>
      </c>
      <c r="U84" s="20" t="s">
        <v>49</v>
      </c>
      <c r="V84" s="21" t="s">
        <v>60</v>
      </c>
      <c r="W84" s="22">
        <v>39</v>
      </c>
      <c r="X84" s="23"/>
    </row>
    <row r="85" spans="1:24" s="1" customFormat="1" ht="32" customHeight="1" x14ac:dyDescent="0.3">
      <c r="A85" s="24" t="s">
        <v>23</v>
      </c>
      <c r="B85" s="24" t="s">
        <v>112</v>
      </c>
      <c r="C85" s="28" t="s">
        <v>113</v>
      </c>
      <c r="D85" s="51"/>
      <c r="E85" s="35" t="str">
        <f>HYPERLINK("https://www.google.ru/search?q=1001007-012&amp;newwindow=1&amp;tbm=isch","Еще фото")</f>
        <v>Еще фото</v>
      </c>
      <c r="F85" s="13" t="s">
        <v>53</v>
      </c>
      <c r="G85" s="24" t="s">
        <v>29</v>
      </c>
      <c r="H85" s="24" t="s">
        <v>28</v>
      </c>
      <c r="I85" s="24" t="s">
        <v>29</v>
      </c>
      <c r="J85" s="14" t="s">
        <v>45</v>
      </c>
      <c r="K85" s="15" t="s">
        <v>54</v>
      </c>
      <c r="L85" s="54"/>
      <c r="M85" s="14"/>
      <c r="N85" s="14" t="s">
        <v>105</v>
      </c>
      <c r="O85" s="14"/>
      <c r="P85" s="15" t="s">
        <v>48</v>
      </c>
      <c r="Q85" s="16">
        <v>6399</v>
      </c>
      <c r="R85" s="17">
        <v>60</v>
      </c>
      <c r="S85" s="27">
        <v>2943.5399999999995</v>
      </c>
      <c r="T85" s="19" t="s">
        <v>36</v>
      </c>
      <c r="U85" s="20" t="s">
        <v>61</v>
      </c>
      <c r="V85" s="21" t="s">
        <v>62</v>
      </c>
      <c r="W85" s="22">
        <v>14</v>
      </c>
      <c r="X85" s="23"/>
    </row>
    <row r="86" spans="1:24" s="1" customFormat="1" ht="21" customHeight="1" x14ac:dyDescent="0.3">
      <c r="A86" s="11" t="s">
        <v>23</v>
      </c>
      <c r="B86" s="11" t="s">
        <v>114</v>
      </c>
      <c r="C86" s="25" t="s">
        <v>115</v>
      </c>
      <c r="D86" s="49"/>
      <c r="E86" s="35" t="str">
        <f>HYPERLINK("https://www.google.ru/search?q=1001007-121&amp;newwindow=1&amp;tbm=isch","Еще фото")</f>
        <v>Еще фото</v>
      </c>
      <c r="F86" s="13" t="s">
        <v>53</v>
      </c>
      <c r="G86" s="11" t="s">
        <v>29</v>
      </c>
      <c r="H86" s="11" t="s">
        <v>28</v>
      </c>
      <c r="I86" s="14" t="s">
        <v>29</v>
      </c>
      <c r="J86" s="14" t="s">
        <v>45</v>
      </c>
      <c r="K86" s="15" t="s">
        <v>54</v>
      </c>
      <c r="L86" s="52" t="s">
        <v>111</v>
      </c>
      <c r="M86" s="14"/>
      <c r="N86" s="14" t="s">
        <v>108</v>
      </c>
      <c r="O86" s="14"/>
      <c r="P86" s="15" t="s">
        <v>48</v>
      </c>
      <c r="Q86" s="16">
        <v>6399</v>
      </c>
      <c r="R86" s="17">
        <v>60</v>
      </c>
      <c r="S86" s="27">
        <v>2943.5399999999995</v>
      </c>
      <c r="T86" s="19" t="s">
        <v>36</v>
      </c>
      <c r="U86" s="20" t="s">
        <v>39</v>
      </c>
      <c r="V86" s="21" t="s">
        <v>59</v>
      </c>
      <c r="W86" s="22">
        <v>6</v>
      </c>
      <c r="X86" s="23"/>
    </row>
    <row r="87" spans="1:24" s="1" customFormat="1" ht="21" customHeight="1" x14ac:dyDescent="0.3">
      <c r="A87" s="24" t="s">
        <v>23</v>
      </c>
      <c r="B87" s="24" t="s">
        <v>114</v>
      </c>
      <c r="C87" s="28" t="s">
        <v>115</v>
      </c>
      <c r="D87" s="50"/>
      <c r="E87" s="35" t="str">
        <f>HYPERLINK("https://www.google.ru/search?q=1001007-121&amp;newwindow=1&amp;tbm=isch","Еще фото")</f>
        <v>Еще фото</v>
      </c>
      <c r="F87" s="13" t="s">
        <v>53</v>
      </c>
      <c r="G87" s="24" t="s">
        <v>29</v>
      </c>
      <c r="H87" s="24" t="s">
        <v>28</v>
      </c>
      <c r="I87" s="24" t="s">
        <v>29</v>
      </c>
      <c r="J87" s="14" t="s">
        <v>45</v>
      </c>
      <c r="K87" s="15" t="s">
        <v>54</v>
      </c>
      <c r="L87" s="53"/>
      <c r="M87" s="14"/>
      <c r="N87" s="14" t="s">
        <v>108</v>
      </c>
      <c r="O87" s="14"/>
      <c r="P87" s="15" t="s">
        <v>48</v>
      </c>
      <c r="Q87" s="16">
        <v>6399</v>
      </c>
      <c r="R87" s="17">
        <v>60</v>
      </c>
      <c r="S87" s="27">
        <v>2943.5399999999995</v>
      </c>
      <c r="T87" s="19" t="s">
        <v>36</v>
      </c>
      <c r="U87" s="20" t="s">
        <v>40</v>
      </c>
      <c r="V87" s="21" t="s">
        <v>42</v>
      </c>
      <c r="W87" s="22">
        <v>72</v>
      </c>
      <c r="X87" s="23"/>
    </row>
    <row r="88" spans="1:24" s="1" customFormat="1" ht="21" customHeight="1" x14ac:dyDescent="0.3">
      <c r="A88" s="24" t="s">
        <v>23</v>
      </c>
      <c r="B88" s="24" t="s">
        <v>114</v>
      </c>
      <c r="C88" s="28" t="s">
        <v>115</v>
      </c>
      <c r="D88" s="50"/>
      <c r="E88" s="35" t="str">
        <f>HYPERLINK("https://www.google.ru/search?q=1001007-121&amp;newwindow=1&amp;tbm=isch","Еще фото")</f>
        <v>Еще фото</v>
      </c>
      <c r="F88" s="13" t="s">
        <v>53</v>
      </c>
      <c r="G88" s="24" t="s">
        <v>29</v>
      </c>
      <c r="H88" s="24" t="s">
        <v>28</v>
      </c>
      <c r="I88" s="24" t="s">
        <v>29</v>
      </c>
      <c r="J88" s="14" t="s">
        <v>45</v>
      </c>
      <c r="K88" s="15" t="s">
        <v>54</v>
      </c>
      <c r="L88" s="53"/>
      <c r="M88" s="14"/>
      <c r="N88" s="14" t="s">
        <v>108</v>
      </c>
      <c r="O88" s="14"/>
      <c r="P88" s="15" t="s">
        <v>48</v>
      </c>
      <c r="Q88" s="16">
        <v>6399</v>
      </c>
      <c r="R88" s="17">
        <v>60</v>
      </c>
      <c r="S88" s="27">
        <v>2943.5399999999995</v>
      </c>
      <c r="T88" s="19" t="s">
        <v>36</v>
      </c>
      <c r="U88" s="20" t="s">
        <v>41</v>
      </c>
      <c r="V88" s="21" t="s">
        <v>50</v>
      </c>
      <c r="W88" s="22">
        <v>109</v>
      </c>
      <c r="X88" s="23"/>
    </row>
    <row r="89" spans="1:24" s="1" customFormat="1" ht="21" customHeight="1" x14ac:dyDescent="0.3">
      <c r="A89" s="24" t="s">
        <v>23</v>
      </c>
      <c r="B89" s="24" t="s">
        <v>114</v>
      </c>
      <c r="C89" s="28" t="s">
        <v>115</v>
      </c>
      <c r="D89" s="50"/>
      <c r="E89" s="35" t="str">
        <f>HYPERLINK("https://www.google.ru/search?q=1001007-121&amp;newwindow=1&amp;tbm=isch","Еще фото")</f>
        <v>Еще фото</v>
      </c>
      <c r="F89" s="13" t="s">
        <v>53</v>
      </c>
      <c r="G89" s="24" t="s">
        <v>29</v>
      </c>
      <c r="H89" s="24" t="s">
        <v>28</v>
      </c>
      <c r="I89" s="24" t="s">
        <v>29</v>
      </c>
      <c r="J89" s="14" t="s">
        <v>45</v>
      </c>
      <c r="K89" s="15" t="s">
        <v>54</v>
      </c>
      <c r="L89" s="53"/>
      <c r="M89" s="14"/>
      <c r="N89" s="14" t="s">
        <v>108</v>
      </c>
      <c r="O89" s="14"/>
      <c r="P89" s="15" t="s">
        <v>48</v>
      </c>
      <c r="Q89" s="16">
        <v>6399</v>
      </c>
      <c r="R89" s="17">
        <v>60</v>
      </c>
      <c r="S89" s="27">
        <v>2943.5399999999995</v>
      </c>
      <c r="T89" s="19" t="s">
        <v>36</v>
      </c>
      <c r="U89" s="20" t="s">
        <v>49</v>
      </c>
      <c r="V89" s="21" t="s">
        <v>60</v>
      </c>
      <c r="W89" s="22">
        <v>45</v>
      </c>
      <c r="X89" s="23"/>
    </row>
    <row r="90" spans="1:24" s="1" customFormat="1" ht="32" customHeight="1" x14ac:dyDescent="0.3">
      <c r="A90" s="24" t="s">
        <v>23</v>
      </c>
      <c r="B90" s="24" t="s">
        <v>114</v>
      </c>
      <c r="C90" s="28" t="s">
        <v>115</v>
      </c>
      <c r="D90" s="51"/>
      <c r="E90" s="35" t="str">
        <f>HYPERLINK("https://www.google.ru/search?q=1001007-121&amp;newwindow=1&amp;tbm=isch","Еще фото")</f>
        <v>Еще фото</v>
      </c>
      <c r="F90" s="13" t="s">
        <v>53</v>
      </c>
      <c r="G90" s="24" t="s">
        <v>29</v>
      </c>
      <c r="H90" s="24" t="s">
        <v>28</v>
      </c>
      <c r="I90" s="24" t="s">
        <v>29</v>
      </c>
      <c r="J90" s="14" t="s">
        <v>45</v>
      </c>
      <c r="K90" s="15" t="s">
        <v>54</v>
      </c>
      <c r="L90" s="54"/>
      <c r="M90" s="14"/>
      <c r="N90" s="14" t="s">
        <v>108</v>
      </c>
      <c r="O90" s="14"/>
      <c r="P90" s="15" t="s">
        <v>48</v>
      </c>
      <c r="Q90" s="16">
        <v>6399</v>
      </c>
      <c r="R90" s="17">
        <v>60</v>
      </c>
      <c r="S90" s="27">
        <v>2943.5399999999995</v>
      </c>
      <c r="T90" s="19" t="s">
        <v>36</v>
      </c>
      <c r="U90" s="20" t="s">
        <v>61</v>
      </c>
      <c r="V90" s="21" t="s">
        <v>62</v>
      </c>
      <c r="W90" s="22">
        <v>8</v>
      </c>
      <c r="X90" s="23"/>
    </row>
    <row r="91" spans="1:24" s="1" customFormat="1" ht="35" customHeight="1" x14ac:dyDescent="0.3">
      <c r="A91" s="11" t="s">
        <v>23</v>
      </c>
      <c r="B91" s="11" t="s">
        <v>116</v>
      </c>
      <c r="C91" s="12" t="s">
        <v>117</v>
      </c>
      <c r="D91" s="49"/>
      <c r="E91" s="35" t="str">
        <f>HYPERLINK("https://www.google.ru/search?q=1001010-002&amp;newwindow=1&amp;tbm=isch","Еще фото")</f>
        <v>Еще фото</v>
      </c>
      <c r="F91" s="26" t="s">
        <v>77</v>
      </c>
      <c r="G91" s="11" t="s">
        <v>118</v>
      </c>
      <c r="H91" s="11" t="s">
        <v>28</v>
      </c>
      <c r="I91" s="14" t="s">
        <v>29</v>
      </c>
      <c r="J91" s="14" t="s">
        <v>30</v>
      </c>
      <c r="K91" s="15" t="s">
        <v>54</v>
      </c>
      <c r="L91" s="52" t="s">
        <v>119</v>
      </c>
      <c r="M91" s="14"/>
      <c r="N91" s="14" t="s">
        <v>57</v>
      </c>
      <c r="O91" s="14"/>
      <c r="P91" s="15" t="s">
        <v>120</v>
      </c>
      <c r="Q91" s="16">
        <v>2799</v>
      </c>
      <c r="R91" s="17">
        <v>60</v>
      </c>
      <c r="S91" s="27">
        <v>1287.5399999999997</v>
      </c>
      <c r="T91" s="19" t="s">
        <v>36</v>
      </c>
      <c r="U91" s="20" t="s">
        <v>39</v>
      </c>
      <c r="V91" s="21" t="s">
        <v>59</v>
      </c>
      <c r="W91" s="22">
        <v>1</v>
      </c>
      <c r="X91" s="23"/>
    </row>
    <row r="92" spans="1:24" s="1" customFormat="1" ht="35" customHeight="1" x14ac:dyDescent="0.3">
      <c r="A92" s="24" t="s">
        <v>23</v>
      </c>
      <c r="B92" s="24" t="s">
        <v>116</v>
      </c>
      <c r="C92" s="12" t="s">
        <v>117</v>
      </c>
      <c r="D92" s="50"/>
      <c r="E92" s="35" t="str">
        <f>HYPERLINK("https://www.google.ru/search?q=1001010-002&amp;newwindow=1&amp;tbm=isch","Еще фото")</f>
        <v>Еще фото</v>
      </c>
      <c r="F92" s="26" t="s">
        <v>77</v>
      </c>
      <c r="G92" s="24" t="s">
        <v>118</v>
      </c>
      <c r="H92" s="24" t="s">
        <v>28</v>
      </c>
      <c r="I92" s="24" t="s">
        <v>29</v>
      </c>
      <c r="J92" s="14" t="s">
        <v>30</v>
      </c>
      <c r="K92" s="15" t="s">
        <v>54</v>
      </c>
      <c r="L92" s="53"/>
      <c r="M92" s="14"/>
      <c r="N92" s="14" t="s">
        <v>57</v>
      </c>
      <c r="O92" s="14"/>
      <c r="P92" s="15" t="s">
        <v>120</v>
      </c>
      <c r="Q92" s="16">
        <v>2799</v>
      </c>
      <c r="R92" s="17">
        <v>60</v>
      </c>
      <c r="S92" s="27">
        <v>1287.5399999999997</v>
      </c>
      <c r="T92" s="19" t="s">
        <v>36</v>
      </c>
      <c r="U92" s="20" t="s">
        <v>41</v>
      </c>
      <c r="V92" s="21" t="s">
        <v>50</v>
      </c>
      <c r="W92" s="22">
        <v>77</v>
      </c>
      <c r="X92" s="23"/>
    </row>
    <row r="93" spans="1:24" s="1" customFormat="1" ht="37.049999999999997" customHeight="1" x14ac:dyDescent="0.3">
      <c r="A93" s="24" t="s">
        <v>23</v>
      </c>
      <c r="B93" s="24" t="s">
        <v>116</v>
      </c>
      <c r="C93" s="12" t="s">
        <v>117</v>
      </c>
      <c r="D93" s="51"/>
      <c r="E93" s="35" t="str">
        <f>HYPERLINK("https://www.google.ru/search?q=1001010-002&amp;newwindow=1&amp;tbm=isch","Еще фото")</f>
        <v>Еще фото</v>
      </c>
      <c r="F93" s="26" t="s">
        <v>77</v>
      </c>
      <c r="G93" s="24" t="s">
        <v>118</v>
      </c>
      <c r="H93" s="24" t="s">
        <v>28</v>
      </c>
      <c r="I93" s="24" t="s">
        <v>29</v>
      </c>
      <c r="J93" s="14" t="s">
        <v>30</v>
      </c>
      <c r="K93" s="15" t="s">
        <v>54</v>
      </c>
      <c r="L93" s="54"/>
      <c r="M93" s="14"/>
      <c r="N93" s="14" t="s">
        <v>57</v>
      </c>
      <c r="O93" s="14"/>
      <c r="P93" s="15" t="s">
        <v>120</v>
      </c>
      <c r="Q93" s="16">
        <v>2799</v>
      </c>
      <c r="R93" s="17">
        <v>60</v>
      </c>
      <c r="S93" s="27">
        <v>1287.5399999999997</v>
      </c>
      <c r="T93" s="19" t="s">
        <v>36</v>
      </c>
      <c r="U93" s="20" t="s">
        <v>49</v>
      </c>
      <c r="V93" s="21" t="s">
        <v>60</v>
      </c>
      <c r="W93" s="22">
        <v>100</v>
      </c>
      <c r="X93" s="23"/>
    </row>
    <row r="94" spans="1:24" s="1" customFormat="1" ht="21" customHeight="1" x14ac:dyDescent="0.3">
      <c r="A94" s="11" t="s">
        <v>23</v>
      </c>
      <c r="B94" s="11" t="s">
        <v>121</v>
      </c>
      <c r="C94" s="25" t="s">
        <v>122</v>
      </c>
      <c r="D94" s="49"/>
      <c r="E94" s="35" t="str">
        <f>HYPERLINK("https://www.google.ru/search?q=1001012-001&amp;newwindow=1&amp;tbm=isch","Еще фото")</f>
        <v>Еще фото</v>
      </c>
      <c r="F94" s="13" t="s">
        <v>53</v>
      </c>
      <c r="G94" s="11" t="s">
        <v>29</v>
      </c>
      <c r="H94" s="11" t="s">
        <v>28</v>
      </c>
      <c r="I94" s="14" t="s">
        <v>29</v>
      </c>
      <c r="J94" s="14" t="s">
        <v>45</v>
      </c>
      <c r="K94" s="15" t="s">
        <v>31</v>
      </c>
      <c r="L94" s="52" t="s">
        <v>123</v>
      </c>
      <c r="M94" s="14"/>
      <c r="N94" s="14" t="s">
        <v>57</v>
      </c>
      <c r="O94" s="14"/>
      <c r="P94" s="15" t="s">
        <v>124</v>
      </c>
      <c r="Q94" s="16">
        <v>5399</v>
      </c>
      <c r="R94" s="17">
        <v>60</v>
      </c>
      <c r="S94" s="27">
        <v>2483.5399999999995</v>
      </c>
      <c r="T94" s="19" t="s">
        <v>36</v>
      </c>
      <c r="U94" s="20" t="s">
        <v>37</v>
      </c>
      <c r="V94" s="21" t="s">
        <v>38</v>
      </c>
      <c r="W94" s="22">
        <v>1</v>
      </c>
      <c r="X94" s="23"/>
    </row>
    <row r="95" spans="1:24" s="1" customFormat="1" ht="21" customHeight="1" x14ac:dyDescent="0.3">
      <c r="A95" s="24" t="s">
        <v>23</v>
      </c>
      <c r="B95" s="24" t="s">
        <v>121</v>
      </c>
      <c r="C95" s="28" t="s">
        <v>122</v>
      </c>
      <c r="D95" s="50"/>
      <c r="E95" s="35" t="str">
        <f>HYPERLINK("https://www.google.ru/search?q=1001012-001&amp;newwindow=1&amp;tbm=isch","Еще фото")</f>
        <v>Еще фото</v>
      </c>
      <c r="F95" s="13" t="s">
        <v>53</v>
      </c>
      <c r="G95" s="24" t="s">
        <v>29</v>
      </c>
      <c r="H95" s="24" t="s">
        <v>28</v>
      </c>
      <c r="I95" s="24" t="s">
        <v>29</v>
      </c>
      <c r="J95" s="14" t="s">
        <v>45</v>
      </c>
      <c r="K95" s="15" t="s">
        <v>31</v>
      </c>
      <c r="L95" s="53"/>
      <c r="M95" s="14"/>
      <c r="N95" s="14" t="s">
        <v>57</v>
      </c>
      <c r="O95" s="14"/>
      <c r="P95" s="15" t="s">
        <v>124</v>
      </c>
      <c r="Q95" s="16">
        <v>5399</v>
      </c>
      <c r="R95" s="17">
        <v>60</v>
      </c>
      <c r="S95" s="27">
        <v>2483.5399999999995</v>
      </c>
      <c r="T95" s="19" t="s">
        <v>36</v>
      </c>
      <c r="U95" s="20" t="s">
        <v>39</v>
      </c>
      <c r="V95" s="22">
        <v>44</v>
      </c>
      <c r="W95" s="22">
        <v>51</v>
      </c>
      <c r="X95" s="23"/>
    </row>
    <row r="96" spans="1:24" s="1" customFormat="1" ht="21" customHeight="1" x14ac:dyDescent="0.3">
      <c r="A96" s="24" t="s">
        <v>23</v>
      </c>
      <c r="B96" s="24" t="s">
        <v>121</v>
      </c>
      <c r="C96" s="28" t="s">
        <v>122</v>
      </c>
      <c r="D96" s="50"/>
      <c r="E96" s="35" t="str">
        <f>HYPERLINK("https://www.google.ru/search?q=1001012-001&amp;newwindow=1&amp;tbm=isch","Еще фото")</f>
        <v>Еще фото</v>
      </c>
      <c r="F96" s="13" t="s">
        <v>53</v>
      </c>
      <c r="G96" s="24" t="s">
        <v>29</v>
      </c>
      <c r="H96" s="24" t="s">
        <v>28</v>
      </c>
      <c r="I96" s="24" t="s">
        <v>29</v>
      </c>
      <c r="J96" s="14" t="s">
        <v>45</v>
      </c>
      <c r="K96" s="15" t="s">
        <v>31</v>
      </c>
      <c r="L96" s="53"/>
      <c r="M96" s="14"/>
      <c r="N96" s="14" t="s">
        <v>57</v>
      </c>
      <c r="O96" s="14"/>
      <c r="P96" s="15" t="s">
        <v>124</v>
      </c>
      <c r="Q96" s="16">
        <v>5399</v>
      </c>
      <c r="R96" s="17">
        <v>60</v>
      </c>
      <c r="S96" s="27">
        <v>2483.5399999999995</v>
      </c>
      <c r="T96" s="19" t="s">
        <v>36</v>
      </c>
      <c r="U96" s="20" t="s">
        <v>40</v>
      </c>
      <c r="V96" s="22">
        <v>46</v>
      </c>
      <c r="W96" s="22">
        <v>40</v>
      </c>
      <c r="X96" s="23"/>
    </row>
    <row r="97" spans="1:24" s="1" customFormat="1" ht="21" customHeight="1" x14ac:dyDescent="0.3">
      <c r="A97" s="24" t="s">
        <v>23</v>
      </c>
      <c r="B97" s="24" t="s">
        <v>121</v>
      </c>
      <c r="C97" s="28" t="s">
        <v>122</v>
      </c>
      <c r="D97" s="50"/>
      <c r="E97" s="35" t="str">
        <f>HYPERLINK("https://www.google.ru/search?q=1001012-001&amp;newwindow=1&amp;tbm=isch","Еще фото")</f>
        <v>Еще фото</v>
      </c>
      <c r="F97" s="13" t="s">
        <v>53</v>
      </c>
      <c r="G97" s="24" t="s">
        <v>29</v>
      </c>
      <c r="H97" s="24" t="s">
        <v>28</v>
      </c>
      <c r="I97" s="24" t="s">
        <v>29</v>
      </c>
      <c r="J97" s="14" t="s">
        <v>45</v>
      </c>
      <c r="K97" s="15" t="s">
        <v>31</v>
      </c>
      <c r="L97" s="53"/>
      <c r="M97" s="14"/>
      <c r="N97" s="14" t="s">
        <v>57</v>
      </c>
      <c r="O97" s="14"/>
      <c r="P97" s="15" t="s">
        <v>124</v>
      </c>
      <c r="Q97" s="16">
        <v>5399</v>
      </c>
      <c r="R97" s="17">
        <v>60</v>
      </c>
      <c r="S97" s="27">
        <v>2483.5399999999995</v>
      </c>
      <c r="T97" s="19" t="s">
        <v>36</v>
      </c>
      <c r="U97" s="20" t="s">
        <v>41</v>
      </c>
      <c r="V97" s="21" t="s">
        <v>42</v>
      </c>
      <c r="W97" s="22">
        <v>19</v>
      </c>
      <c r="X97" s="23"/>
    </row>
    <row r="98" spans="1:24" s="1" customFormat="1" ht="32" customHeight="1" x14ac:dyDescent="0.3">
      <c r="A98" s="24" t="s">
        <v>23</v>
      </c>
      <c r="B98" s="24" t="s">
        <v>121</v>
      </c>
      <c r="C98" s="28" t="s">
        <v>122</v>
      </c>
      <c r="D98" s="51"/>
      <c r="E98" s="35" t="str">
        <f>HYPERLINK("https://www.google.ru/search?q=1001012-001&amp;newwindow=1&amp;tbm=isch","Еще фото")</f>
        <v>Еще фото</v>
      </c>
      <c r="F98" s="13" t="s">
        <v>53</v>
      </c>
      <c r="G98" s="24" t="s">
        <v>29</v>
      </c>
      <c r="H98" s="24" t="s">
        <v>28</v>
      </c>
      <c r="I98" s="24" t="s">
        <v>29</v>
      </c>
      <c r="J98" s="14" t="s">
        <v>45</v>
      </c>
      <c r="K98" s="15" t="s">
        <v>31</v>
      </c>
      <c r="L98" s="54"/>
      <c r="M98" s="14"/>
      <c r="N98" s="14" t="s">
        <v>57</v>
      </c>
      <c r="O98" s="14"/>
      <c r="P98" s="15" t="s">
        <v>124</v>
      </c>
      <c r="Q98" s="16">
        <v>5399</v>
      </c>
      <c r="R98" s="17">
        <v>60</v>
      </c>
      <c r="S98" s="27">
        <v>2483.5399999999995</v>
      </c>
      <c r="T98" s="19" t="s">
        <v>36</v>
      </c>
      <c r="U98" s="20" t="s">
        <v>49</v>
      </c>
      <c r="V98" s="21" t="s">
        <v>50</v>
      </c>
      <c r="W98" s="22">
        <v>48</v>
      </c>
      <c r="X98" s="23"/>
    </row>
    <row r="99" spans="1:24" s="1" customFormat="1" ht="21" customHeight="1" x14ac:dyDescent="0.3">
      <c r="A99" s="11" t="s">
        <v>23</v>
      </c>
      <c r="B99" s="11" t="s">
        <v>125</v>
      </c>
      <c r="C99" s="25" t="s">
        <v>126</v>
      </c>
      <c r="D99" s="49"/>
      <c r="E99" s="35" t="str">
        <f>HYPERLINK("https://www.google.ru/search?q=1001013-001&amp;newwindow=1&amp;tbm=isch","Еще фото")</f>
        <v>Еще фото</v>
      </c>
      <c r="F99" s="26" t="s">
        <v>77</v>
      </c>
      <c r="G99" s="11" t="s">
        <v>29</v>
      </c>
      <c r="H99" s="11" t="s">
        <v>28</v>
      </c>
      <c r="I99" s="14" t="s">
        <v>29</v>
      </c>
      <c r="J99" s="14" t="s">
        <v>45</v>
      </c>
      <c r="K99" s="15" t="s">
        <v>31</v>
      </c>
      <c r="L99" s="52" t="s">
        <v>127</v>
      </c>
      <c r="M99" s="14"/>
      <c r="N99" s="14" t="s">
        <v>57</v>
      </c>
      <c r="O99" s="14"/>
      <c r="P99" s="15" t="s">
        <v>48</v>
      </c>
      <c r="Q99" s="16">
        <v>5199</v>
      </c>
      <c r="R99" s="17">
        <v>60</v>
      </c>
      <c r="S99" s="27">
        <v>2391.5399999999995</v>
      </c>
      <c r="T99" s="19" t="s">
        <v>36</v>
      </c>
      <c r="U99" s="20" t="s">
        <v>37</v>
      </c>
      <c r="V99" s="21" t="s">
        <v>38</v>
      </c>
      <c r="W99" s="22">
        <v>54</v>
      </c>
      <c r="X99" s="23"/>
    </row>
    <row r="100" spans="1:24" s="1" customFormat="1" ht="21" customHeight="1" x14ac:dyDescent="0.3">
      <c r="A100" s="24" t="s">
        <v>23</v>
      </c>
      <c r="B100" s="24" t="s">
        <v>125</v>
      </c>
      <c r="C100" s="28" t="s">
        <v>126</v>
      </c>
      <c r="D100" s="50"/>
      <c r="E100" s="35" t="str">
        <f>HYPERLINK("https://www.google.ru/search?q=1001013-001&amp;newwindow=1&amp;tbm=isch","Еще фото")</f>
        <v>Еще фото</v>
      </c>
      <c r="F100" s="26" t="s">
        <v>77</v>
      </c>
      <c r="G100" s="24" t="s">
        <v>29</v>
      </c>
      <c r="H100" s="24" t="s">
        <v>28</v>
      </c>
      <c r="I100" s="24" t="s">
        <v>29</v>
      </c>
      <c r="J100" s="14" t="s">
        <v>45</v>
      </c>
      <c r="K100" s="15" t="s">
        <v>31</v>
      </c>
      <c r="L100" s="53"/>
      <c r="M100" s="14"/>
      <c r="N100" s="14" t="s">
        <v>57</v>
      </c>
      <c r="O100" s="14"/>
      <c r="P100" s="15" t="s">
        <v>48</v>
      </c>
      <c r="Q100" s="16">
        <v>5199</v>
      </c>
      <c r="R100" s="17">
        <v>60</v>
      </c>
      <c r="S100" s="27">
        <v>2391.5399999999995</v>
      </c>
      <c r="T100" s="19" t="s">
        <v>36</v>
      </c>
      <c r="U100" s="20" t="s">
        <v>39</v>
      </c>
      <c r="V100" s="22">
        <v>44</v>
      </c>
      <c r="W100" s="22">
        <v>123</v>
      </c>
      <c r="X100" s="23"/>
    </row>
    <row r="101" spans="1:24" s="1" customFormat="1" ht="21" customHeight="1" x14ac:dyDescent="0.3">
      <c r="A101" s="24" t="s">
        <v>23</v>
      </c>
      <c r="B101" s="24" t="s">
        <v>125</v>
      </c>
      <c r="C101" s="28" t="s">
        <v>126</v>
      </c>
      <c r="D101" s="50"/>
      <c r="E101" s="35" t="str">
        <f>HYPERLINK("https://www.google.ru/search?q=1001013-001&amp;newwindow=1&amp;tbm=isch","Еще фото")</f>
        <v>Еще фото</v>
      </c>
      <c r="F101" s="26" t="s">
        <v>77</v>
      </c>
      <c r="G101" s="24" t="s">
        <v>29</v>
      </c>
      <c r="H101" s="24" t="s">
        <v>28</v>
      </c>
      <c r="I101" s="24" t="s">
        <v>29</v>
      </c>
      <c r="J101" s="14" t="s">
        <v>45</v>
      </c>
      <c r="K101" s="15" t="s">
        <v>31</v>
      </c>
      <c r="L101" s="53"/>
      <c r="M101" s="14"/>
      <c r="N101" s="14" t="s">
        <v>57</v>
      </c>
      <c r="O101" s="14"/>
      <c r="P101" s="15" t="s">
        <v>48</v>
      </c>
      <c r="Q101" s="16">
        <v>5199</v>
      </c>
      <c r="R101" s="17">
        <v>60</v>
      </c>
      <c r="S101" s="27">
        <v>2391.5399999999995</v>
      </c>
      <c r="T101" s="19" t="s">
        <v>36</v>
      </c>
      <c r="U101" s="20" t="s">
        <v>40</v>
      </c>
      <c r="V101" s="22">
        <v>46</v>
      </c>
      <c r="W101" s="22">
        <v>141</v>
      </c>
      <c r="X101" s="23"/>
    </row>
    <row r="102" spans="1:24" s="1" customFormat="1" ht="21" customHeight="1" x14ac:dyDescent="0.3">
      <c r="A102" s="24" t="s">
        <v>23</v>
      </c>
      <c r="B102" s="24" t="s">
        <v>125</v>
      </c>
      <c r="C102" s="28" t="s">
        <v>126</v>
      </c>
      <c r="D102" s="50"/>
      <c r="E102" s="35" t="str">
        <f>HYPERLINK("https://www.google.ru/search?q=1001013-001&amp;newwindow=1&amp;tbm=isch","Еще фото")</f>
        <v>Еще фото</v>
      </c>
      <c r="F102" s="26" t="s">
        <v>77</v>
      </c>
      <c r="G102" s="24" t="s">
        <v>29</v>
      </c>
      <c r="H102" s="24" t="s">
        <v>28</v>
      </c>
      <c r="I102" s="24" t="s">
        <v>29</v>
      </c>
      <c r="J102" s="14" t="s">
        <v>45</v>
      </c>
      <c r="K102" s="15" t="s">
        <v>31</v>
      </c>
      <c r="L102" s="53"/>
      <c r="M102" s="14"/>
      <c r="N102" s="14" t="s">
        <v>57</v>
      </c>
      <c r="O102" s="14"/>
      <c r="P102" s="15" t="s">
        <v>48</v>
      </c>
      <c r="Q102" s="16">
        <v>5199</v>
      </c>
      <c r="R102" s="17">
        <v>60</v>
      </c>
      <c r="S102" s="27">
        <v>2391.5399999999995</v>
      </c>
      <c r="T102" s="19" t="s">
        <v>36</v>
      </c>
      <c r="U102" s="20" t="s">
        <v>41</v>
      </c>
      <c r="V102" s="21" t="s">
        <v>42</v>
      </c>
      <c r="W102" s="22">
        <v>100</v>
      </c>
      <c r="X102" s="23"/>
    </row>
    <row r="103" spans="1:24" s="1" customFormat="1" ht="32" customHeight="1" x14ac:dyDescent="0.3">
      <c r="A103" s="24" t="s">
        <v>23</v>
      </c>
      <c r="B103" s="24" t="s">
        <v>125</v>
      </c>
      <c r="C103" s="28" t="s">
        <v>126</v>
      </c>
      <c r="D103" s="51"/>
      <c r="E103" s="35" t="str">
        <f>HYPERLINK("https://www.google.ru/search?q=1001013-001&amp;newwindow=1&amp;tbm=isch","Еще фото")</f>
        <v>Еще фото</v>
      </c>
      <c r="F103" s="26" t="s">
        <v>77</v>
      </c>
      <c r="G103" s="24" t="s">
        <v>29</v>
      </c>
      <c r="H103" s="24" t="s">
        <v>28</v>
      </c>
      <c r="I103" s="24" t="s">
        <v>29</v>
      </c>
      <c r="J103" s="14" t="s">
        <v>45</v>
      </c>
      <c r="K103" s="15" t="s">
        <v>31</v>
      </c>
      <c r="L103" s="54"/>
      <c r="M103" s="14"/>
      <c r="N103" s="14" t="s">
        <v>57</v>
      </c>
      <c r="O103" s="14"/>
      <c r="P103" s="15" t="s">
        <v>48</v>
      </c>
      <c r="Q103" s="16">
        <v>5199</v>
      </c>
      <c r="R103" s="17">
        <v>60</v>
      </c>
      <c r="S103" s="27">
        <v>2391.5399999999995</v>
      </c>
      <c r="T103" s="19" t="s">
        <v>36</v>
      </c>
      <c r="U103" s="20" t="s">
        <v>49</v>
      </c>
      <c r="V103" s="21" t="s">
        <v>50</v>
      </c>
      <c r="W103" s="22">
        <v>24</v>
      </c>
      <c r="X103" s="23"/>
    </row>
    <row r="104" spans="1:24" s="1" customFormat="1" ht="108" customHeight="1" x14ac:dyDescent="0.3">
      <c r="A104" s="11" t="s">
        <v>23</v>
      </c>
      <c r="B104" s="11" t="s">
        <v>128</v>
      </c>
      <c r="C104" s="12" t="s">
        <v>129</v>
      </c>
      <c r="D104" s="29"/>
      <c r="E104" s="35" t="str">
        <f>HYPERLINK("https://www.google.ru/search?q=1001013-200&amp;newwindow=1&amp;tbm=isch","Еще фото")</f>
        <v>Еще фото</v>
      </c>
      <c r="F104" s="26"/>
      <c r="G104" s="11" t="s">
        <v>29</v>
      </c>
      <c r="H104" s="11" t="s">
        <v>28</v>
      </c>
      <c r="I104" s="14" t="s">
        <v>29</v>
      </c>
      <c r="J104" s="14" t="s">
        <v>45</v>
      </c>
      <c r="K104" s="15" t="s">
        <v>31</v>
      </c>
      <c r="L104" s="14" t="s">
        <v>130</v>
      </c>
      <c r="M104" s="14"/>
      <c r="N104" s="14" t="s">
        <v>131</v>
      </c>
      <c r="O104" s="14"/>
      <c r="P104" s="15" t="s">
        <v>48</v>
      </c>
      <c r="Q104" s="16">
        <v>4799</v>
      </c>
      <c r="R104" s="17">
        <v>60</v>
      </c>
      <c r="S104" s="27">
        <v>2207.5399999999995</v>
      </c>
      <c r="T104" s="19" t="s">
        <v>36</v>
      </c>
      <c r="U104" s="20" t="s">
        <v>37</v>
      </c>
      <c r="V104" s="21" t="s">
        <v>38</v>
      </c>
      <c r="W104" s="22">
        <v>5</v>
      </c>
      <c r="X104" s="23"/>
    </row>
    <row r="105" spans="1:24" s="1" customFormat="1" ht="108" customHeight="1" x14ac:dyDescent="0.3">
      <c r="A105" s="11" t="s">
        <v>23</v>
      </c>
      <c r="B105" s="11" t="s">
        <v>132</v>
      </c>
      <c r="C105" s="12" t="s">
        <v>133</v>
      </c>
      <c r="D105" s="29"/>
      <c r="E105" s="35" t="str">
        <f>HYPERLINK("https://www.google.ru/search?q=1001014-036&amp;newwindow=1&amp;tbm=isch","Еще фото")</f>
        <v>Еще фото</v>
      </c>
      <c r="F105" s="26"/>
      <c r="G105" s="11" t="s">
        <v>29</v>
      </c>
      <c r="H105" s="11" t="s">
        <v>28</v>
      </c>
      <c r="I105" s="14" t="s">
        <v>29</v>
      </c>
      <c r="J105" s="14" t="s">
        <v>45</v>
      </c>
      <c r="K105" s="15" t="s">
        <v>31</v>
      </c>
      <c r="L105" s="14" t="s">
        <v>134</v>
      </c>
      <c r="M105" s="14"/>
      <c r="N105" s="14" t="s">
        <v>135</v>
      </c>
      <c r="O105" s="14"/>
      <c r="P105" s="15" t="s">
        <v>136</v>
      </c>
      <c r="Q105" s="16">
        <v>5599</v>
      </c>
      <c r="R105" s="17">
        <v>60</v>
      </c>
      <c r="S105" s="27">
        <v>2575.5399999999995</v>
      </c>
      <c r="T105" s="19" t="s">
        <v>36</v>
      </c>
      <c r="U105" s="20" t="s">
        <v>137</v>
      </c>
      <c r="V105" s="21" t="s">
        <v>138</v>
      </c>
      <c r="W105" s="22">
        <v>2</v>
      </c>
      <c r="X105" s="23"/>
    </row>
    <row r="106" spans="1:24" s="1" customFormat="1" ht="21" customHeight="1" x14ac:dyDescent="0.3">
      <c r="A106" s="11" t="s">
        <v>23</v>
      </c>
      <c r="B106" s="11" t="s">
        <v>139</v>
      </c>
      <c r="C106" s="25" t="s">
        <v>140</v>
      </c>
      <c r="D106" s="49"/>
      <c r="E106" s="35" t="str">
        <f>HYPERLINK("https://www.google.ru/search?q=1001014-120&amp;newwindow=1&amp;tbm=isch","Еще фото")</f>
        <v>Еще фото</v>
      </c>
      <c r="F106" s="26"/>
      <c r="G106" s="11" t="s">
        <v>29</v>
      </c>
      <c r="H106" s="11" t="s">
        <v>28</v>
      </c>
      <c r="I106" s="14" t="s">
        <v>29</v>
      </c>
      <c r="J106" s="14" t="s">
        <v>45</v>
      </c>
      <c r="K106" s="15" t="s">
        <v>31</v>
      </c>
      <c r="L106" s="52" t="s">
        <v>141</v>
      </c>
      <c r="M106" s="14"/>
      <c r="N106" s="14" t="s">
        <v>108</v>
      </c>
      <c r="O106" s="14"/>
      <c r="P106" s="15" t="s">
        <v>136</v>
      </c>
      <c r="Q106" s="16">
        <v>6799</v>
      </c>
      <c r="R106" s="17">
        <v>60</v>
      </c>
      <c r="S106" s="27">
        <v>3127.5399999999995</v>
      </c>
      <c r="T106" s="19" t="s">
        <v>36</v>
      </c>
      <c r="U106" s="20" t="s">
        <v>37</v>
      </c>
      <c r="V106" s="21" t="s">
        <v>38</v>
      </c>
      <c r="W106" s="22">
        <v>15</v>
      </c>
      <c r="X106" s="23"/>
    </row>
    <row r="107" spans="1:24" s="1" customFormat="1" ht="21" customHeight="1" x14ac:dyDescent="0.3">
      <c r="A107" s="24" t="s">
        <v>23</v>
      </c>
      <c r="B107" s="24" t="s">
        <v>139</v>
      </c>
      <c r="C107" s="28" t="s">
        <v>140</v>
      </c>
      <c r="D107" s="50"/>
      <c r="E107" s="35" t="str">
        <f>HYPERLINK("https://www.google.ru/search?q=1001014-120&amp;newwindow=1&amp;tbm=isch","Еще фото")</f>
        <v>Еще фото</v>
      </c>
      <c r="F107" s="26"/>
      <c r="G107" s="24" t="s">
        <v>29</v>
      </c>
      <c r="H107" s="24" t="s">
        <v>28</v>
      </c>
      <c r="I107" s="24" t="s">
        <v>29</v>
      </c>
      <c r="J107" s="14" t="s">
        <v>45</v>
      </c>
      <c r="K107" s="15" t="s">
        <v>31</v>
      </c>
      <c r="L107" s="53"/>
      <c r="M107" s="14"/>
      <c r="N107" s="14" t="s">
        <v>108</v>
      </c>
      <c r="O107" s="14"/>
      <c r="P107" s="15" t="s">
        <v>136</v>
      </c>
      <c r="Q107" s="16">
        <v>6799</v>
      </c>
      <c r="R107" s="17">
        <v>60</v>
      </c>
      <c r="S107" s="27">
        <v>3127.5399999999995</v>
      </c>
      <c r="T107" s="19" t="s">
        <v>36</v>
      </c>
      <c r="U107" s="20" t="s">
        <v>39</v>
      </c>
      <c r="V107" s="22">
        <v>44</v>
      </c>
      <c r="W107" s="22">
        <v>151</v>
      </c>
      <c r="X107" s="23"/>
    </row>
    <row r="108" spans="1:24" s="1" customFormat="1" ht="21" customHeight="1" x14ac:dyDescent="0.3">
      <c r="A108" s="24" t="s">
        <v>23</v>
      </c>
      <c r="B108" s="24" t="s">
        <v>139</v>
      </c>
      <c r="C108" s="28" t="s">
        <v>140</v>
      </c>
      <c r="D108" s="50"/>
      <c r="E108" s="35" t="str">
        <f>HYPERLINK("https://www.google.ru/search?q=1001014-120&amp;newwindow=1&amp;tbm=isch","Еще фото")</f>
        <v>Еще фото</v>
      </c>
      <c r="F108" s="26"/>
      <c r="G108" s="24" t="s">
        <v>29</v>
      </c>
      <c r="H108" s="24" t="s">
        <v>28</v>
      </c>
      <c r="I108" s="24" t="s">
        <v>29</v>
      </c>
      <c r="J108" s="14" t="s">
        <v>45</v>
      </c>
      <c r="K108" s="15" t="s">
        <v>31</v>
      </c>
      <c r="L108" s="53"/>
      <c r="M108" s="14"/>
      <c r="N108" s="14" t="s">
        <v>108</v>
      </c>
      <c r="O108" s="14"/>
      <c r="P108" s="15" t="s">
        <v>136</v>
      </c>
      <c r="Q108" s="16">
        <v>6799</v>
      </c>
      <c r="R108" s="17">
        <v>60</v>
      </c>
      <c r="S108" s="27">
        <v>3127.5399999999995</v>
      </c>
      <c r="T108" s="19" t="s">
        <v>36</v>
      </c>
      <c r="U108" s="20" t="s">
        <v>40</v>
      </c>
      <c r="V108" s="22">
        <v>46</v>
      </c>
      <c r="W108" s="22">
        <v>136</v>
      </c>
      <c r="X108" s="23"/>
    </row>
    <row r="109" spans="1:24" s="1" customFormat="1" ht="21" customHeight="1" x14ac:dyDescent="0.3">
      <c r="A109" s="24" t="s">
        <v>23</v>
      </c>
      <c r="B109" s="24" t="s">
        <v>139</v>
      </c>
      <c r="C109" s="28" t="s">
        <v>140</v>
      </c>
      <c r="D109" s="50"/>
      <c r="E109" s="35" t="str">
        <f>HYPERLINK("https://www.google.ru/search?q=1001014-120&amp;newwindow=1&amp;tbm=isch","Еще фото")</f>
        <v>Еще фото</v>
      </c>
      <c r="F109" s="26"/>
      <c r="G109" s="24" t="s">
        <v>29</v>
      </c>
      <c r="H109" s="24" t="s">
        <v>28</v>
      </c>
      <c r="I109" s="24" t="s">
        <v>29</v>
      </c>
      <c r="J109" s="14" t="s">
        <v>45</v>
      </c>
      <c r="K109" s="15" t="s">
        <v>31</v>
      </c>
      <c r="L109" s="53"/>
      <c r="M109" s="14"/>
      <c r="N109" s="14" t="s">
        <v>108</v>
      </c>
      <c r="O109" s="14"/>
      <c r="P109" s="15" t="s">
        <v>136</v>
      </c>
      <c r="Q109" s="16">
        <v>6799</v>
      </c>
      <c r="R109" s="17">
        <v>60</v>
      </c>
      <c r="S109" s="27">
        <v>3127.5399999999995</v>
      </c>
      <c r="T109" s="19" t="s">
        <v>36</v>
      </c>
      <c r="U109" s="20" t="s">
        <v>41</v>
      </c>
      <c r="V109" s="21" t="s">
        <v>42</v>
      </c>
      <c r="W109" s="22">
        <v>83</v>
      </c>
      <c r="X109" s="23"/>
    </row>
    <row r="110" spans="1:24" s="1" customFormat="1" ht="32" customHeight="1" x14ac:dyDescent="0.3">
      <c r="A110" s="24" t="s">
        <v>23</v>
      </c>
      <c r="B110" s="24" t="s">
        <v>139</v>
      </c>
      <c r="C110" s="28" t="s">
        <v>140</v>
      </c>
      <c r="D110" s="51"/>
      <c r="E110" s="35" t="str">
        <f>HYPERLINK("https://www.google.ru/search?q=1001014-120&amp;newwindow=1&amp;tbm=isch","Еще фото")</f>
        <v>Еще фото</v>
      </c>
      <c r="F110" s="26"/>
      <c r="G110" s="24" t="s">
        <v>29</v>
      </c>
      <c r="H110" s="24" t="s">
        <v>28</v>
      </c>
      <c r="I110" s="24" t="s">
        <v>29</v>
      </c>
      <c r="J110" s="14" t="s">
        <v>45</v>
      </c>
      <c r="K110" s="15" t="s">
        <v>31</v>
      </c>
      <c r="L110" s="54"/>
      <c r="M110" s="14"/>
      <c r="N110" s="14" t="s">
        <v>108</v>
      </c>
      <c r="O110" s="14"/>
      <c r="P110" s="15" t="s">
        <v>136</v>
      </c>
      <c r="Q110" s="16">
        <v>6799</v>
      </c>
      <c r="R110" s="17">
        <v>60</v>
      </c>
      <c r="S110" s="27">
        <v>3127.5399999999995</v>
      </c>
      <c r="T110" s="19" t="s">
        <v>36</v>
      </c>
      <c r="U110" s="20" t="s">
        <v>49</v>
      </c>
      <c r="V110" s="21" t="s">
        <v>50</v>
      </c>
      <c r="W110" s="22">
        <v>59</v>
      </c>
      <c r="X110" s="23"/>
    </row>
    <row r="111" spans="1:24" s="1" customFormat="1" ht="21" customHeight="1" x14ac:dyDescent="0.3">
      <c r="A111" s="11" t="s">
        <v>23</v>
      </c>
      <c r="B111" s="11" t="s">
        <v>142</v>
      </c>
      <c r="C111" s="25" t="s">
        <v>143</v>
      </c>
      <c r="D111" s="49"/>
      <c r="E111" s="35" t="str">
        <f>HYPERLINK("https://www.google.ru/search?q=1001014-320&amp;newwindow=1&amp;tbm=isch","Еще фото")</f>
        <v>Еще фото</v>
      </c>
      <c r="F111" s="26"/>
      <c r="G111" s="11" t="s">
        <v>29</v>
      </c>
      <c r="H111" s="11" t="s">
        <v>28</v>
      </c>
      <c r="I111" s="14" t="s">
        <v>29</v>
      </c>
      <c r="J111" s="14" t="s">
        <v>45</v>
      </c>
      <c r="K111" s="15" t="s">
        <v>31</v>
      </c>
      <c r="L111" s="52" t="s">
        <v>141</v>
      </c>
      <c r="M111" s="14"/>
      <c r="N111" s="14" t="s">
        <v>144</v>
      </c>
      <c r="O111" s="14"/>
      <c r="P111" s="15" t="s">
        <v>136</v>
      </c>
      <c r="Q111" s="16">
        <v>6799</v>
      </c>
      <c r="R111" s="17">
        <v>60</v>
      </c>
      <c r="S111" s="27">
        <v>3127.5399999999995</v>
      </c>
      <c r="T111" s="19" t="s">
        <v>36</v>
      </c>
      <c r="U111" s="20" t="s">
        <v>37</v>
      </c>
      <c r="V111" s="21" t="s">
        <v>38</v>
      </c>
      <c r="W111" s="22">
        <v>11</v>
      </c>
      <c r="X111" s="23"/>
    </row>
    <row r="112" spans="1:24" s="1" customFormat="1" ht="21" customHeight="1" x14ac:dyDescent="0.3">
      <c r="A112" s="24" t="s">
        <v>23</v>
      </c>
      <c r="B112" s="24" t="s">
        <v>142</v>
      </c>
      <c r="C112" s="28" t="s">
        <v>143</v>
      </c>
      <c r="D112" s="50"/>
      <c r="E112" s="35" t="str">
        <f>HYPERLINK("https://www.google.ru/search?q=1001014-320&amp;newwindow=1&amp;tbm=isch","Еще фото")</f>
        <v>Еще фото</v>
      </c>
      <c r="F112" s="26"/>
      <c r="G112" s="24" t="s">
        <v>29</v>
      </c>
      <c r="H112" s="24" t="s">
        <v>28</v>
      </c>
      <c r="I112" s="24" t="s">
        <v>29</v>
      </c>
      <c r="J112" s="14" t="s">
        <v>45</v>
      </c>
      <c r="K112" s="15" t="s">
        <v>31</v>
      </c>
      <c r="L112" s="53"/>
      <c r="M112" s="14"/>
      <c r="N112" s="14" t="s">
        <v>144</v>
      </c>
      <c r="O112" s="14"/>
      <c r="P112" s="15" t="s">
        <v>136</v>
      </c>
      <c r="Q112" s="16">
        <v>6799</v>
      </c>
      <c r="R112" s="17">
        <v>60</v>
      </c>
      <c r="S112" s="27">
        <v>3127.5399999999995</v>
      </c>
      <c r="T112" s="19" t="s">
        <v>36</v>
      </c>
      <c r="U112" s="20" t="s">
        <v>39</v>
      </c>
      <c r="V112" s="22">
        <v>44</v>
      </c>
      <c r="W112" s="22">
        <v>136</v>
      </c>
      <c r="X112" s="23"/>
    </row>
    <row r="113" spans="1:24" s="1" customFormat="1" ht="21" customHeight="1" x14ac:dyDescent="0.3">
      <c r="A113" s="24" t="s">
        <v>23</v>
      </c>
      <c r="B113" s="24" t="s">
        <v>142</v>
      </c>
      <c r="C113" s="28" t="s">
        <v>143</v>
      </c>
      <c r="D113" s="50"/>
      <c r="E113" s="35" t="str">
        <f>HYPERLINK("https://www.google.ru/search?q=1001014-320&amp;newwindow=1&amp;tbm=isch","Еще фото")</f>
        <v>Еще фото</v>
      </c>
      <c r="F113" s="26"/>
      <c r="G113" s="24" t="s">
        <v>29</v>
      </c>
      <c r="H113" s="24" t="s">
        <v>28</v>
      </c>
      <c r="I113" s="24" t="s">
        <v>29</v>
      </c>
      <c r="J113" s="14" t="s">
        <v>45</v>
      </c>
      <c r="K113" s="15" t="s">
        <v>31</v>
      </c>
      <c r="L113" s="53"/>
      <c r="M113" s="14"/>
      <c r="N113" s="14" t="s">
        <v>144</v>
      </c>
      <c r="O113" s="14"/>
      <c r="P113" s="15" t="s">
        <v>136</v>
      </c>
      <c r="Q113" s="16">
        <v>6799</v>
      </c>
      <c r="R113" s="17">
        <v>60</v>
      </c>
      <c r="S113" s="27">
        <v>3127.5399999999995</v>
      </c>
      <c r="T113" s="19" t="s">
        <v>36</v>
      </c>
      <c r="U113" s="20" t="s">
        <v>40</v>
      </c>
      <c r="V113" s="22">
        <v>46</v>
      </c>
      <c r="W113" s="22">
        <v>125</v>
      </c>
      <c r="X113" s="23"/>
    </row>
    <row r="114" spans="1:24" s="1" customFormat="1" ht="21" customHeight="1" x14ac:dyDescent="0.3">
      <c r="A114" s="24" t="s">
        <v>23</v>
      </c>
      <c r="B114" s="24" t="s">
        <v>142</v>
      </c>
      <c r="C114" s="28" t="s">
        <v>143</v>
      </c>
      <c r="D114" s="50"/>
      <c r="E114" s="35" t="str">
        <f>HYPERLINK("https://www.google.ru/search?q=1001014-320&amp;newwindow=1&amp;tbm=isch","Еще фото")</f>
        <v>Еще фото</v>
      </c>
      <c r="F114" s="26"/>
      <c r="G114" s="24" t="s">
        <v>29</v>
      </c>
      <c r="H114" s="24" t="s">
        <v>28</v>
      </c>
      <c r="I114" s="24" t="s">
        <v>29</v>
      </c>
      <c r="J114" s="14" t="s">
        <v>45</v>
      </c>
      <c r="K114" s="15" t="s">
        <v>31</v>
      </c>
      <c r="L114" s="53"/>
      <c r="M114" s="14"/>
      <c r="N114" s="14" t="s">
        <v>144</v>
      </c>
      <c r="O114" s="14"/>
      <c r="P114" s="15" t="s">
        <v>136</v>
      </c>
      <c r="Q114" s="16">
        <v>6799</v>
      </c>
      <c r="R114" s="17">
        <v>60</v>
      </c>
      <c r="S114" s="27">
        <v>3127.5399999999995</v>
      </c>
      <c r="T114" s="19" t="s">
        <v>36</v>
      </c>
      <c r="U114" s="20" t="s">
        <v>41</v>
      </c>
      <c r="V114" s="21" t="s">
        <v>42</v>
      </c>
      <c r="W114" s="22">
        <v>67</v>
      </c>
      <c r="X114" s="23"/>
    </row>
    <row r="115" spans="1:24" s="1" customFormat="1" ht="32" customHeight="1" x14ac:dyDescent="0.3">
      <c r="A115" s="24" t="s">
        <v>23</v>
      </c>
      <c r="B115" s="24" t="s">
        <v>142</v>
      </c>
      <c r="C115" s="28" t="s">
        <v>143</v>
      </c>
      <c r="D115" s="51"/>
      <c r="E115" s="35" t="str">
        <f>HYPERLINK("https://www.google.ru/search?q=1001014-320&amp;newwindow=1&amp;tbm=isch","Еще фото")</f>
        <v>Еще фото</v>
      </c>
      <c r="F115" s="26"/>
      <c r="G115" s="24" t="s">
        <v>29</v>
      </c>
      <c r="H115" s="24" t="s">
        <v>28</v>
      </c>
      <c r="I115" s="24" t="s">
        <v>29</v>
      </c>
      <c r="J115" s="14" t="s">
        <v>45</v>
      </c>
      <c r="K115" s="15" t="s">
        <v>31</v>
      </c>
      <c r="L115" s="54"/>
      <c r="M115" s="14"/>
      <c r="N115" s="14" t="s">
        <v>144</v>
      </c>
      <c r="O115" s="14"/>
      <c r="P115" s="15" t="s">
        <v>136</v>
      </c>
      <c r="Q115" s="16">
        <v>6799</v>
      </c>
      <c r="R115" s="17">
        <v>60</v>
      </c>
      <c r="S115" s="27">
        <v>3127.5399999999995</v>
      </c>
      <c r="T115" s="19" t="s">
        <v>36</v>
      </c>
      <c r="U115" s="20" t="s">
        <v>49</v>
      </c>
      <c r="V115" s="21" t="s">
        <v>50</v>
      </c>
      <c r="W115" s="22">
        <v>43</v>
      </c>
      <c r="X115" s="23"/>
    </row>
    <row r="116" spans="1:24" s="1" customFormat="1" ht="108" customHeight="1" x14ac:dyDescent="0.3">
      <c r="A116" s="11" t="s">
        <v>23</v>
      </c>
      <c r="B116" s="11" t="s">
        <v>145</v>
      </c>
      <c r="C116" s="12" t="s">
        <v>146</v>
      </c>
      <c r="D116" s="29"/>
      <c r="E116" s="35" t="str">
        <f>HYPERLINK("https://www.google.ru/search?q=1001017-096&amp;newwindow=1&amp;tbm=isch","Еще фото")</f>
        <v>Еще фото</v>
      </c>
      <c r="F116" s="26"/>
      <c r="G116" s="11" t="s">
        <v>29</v>
      </c>
      <c r="H116" s="11" t="s">
        <v>28</v>
      </c>
      <c r="I116" s="14" t="s">
        <v>29</v>
      </c>
      <c r="J116" s="14" t="s">
        <v>45</v>
      </c>
      <c r="K116" s="15" t="s">
        <v>54</v>
      </c>
      <c r="L116" s="14" t="s">
        <v>147</v>
      </c>
      <c r="M116" s="14"/>
      <c r="N116" s="14" t="s">
        <v>148</v>
      </c>
      <c r="O116" s="14"/>
      <c r="P116" s="15" t="s">
        <v>149</v>
      </c>
      <c r="Q116" s="16">
        <v>5199</v>
      </c>
      <c r="R116" s="17">
        <v>60</v>
      </c>
      <c r="S116" s="27">
        <v>2391.5399999999995</v>
      </c>
      <c r="T116" s="19" t="s">
        <v>36</v>
      </c>
      <c r="U116" s="20" t="s">
        <v>61</v>
      </c>
      <c r="V116" s="21" t="s">
        <v>62</v>
      </c>
      <c r="W116" s="22">
        <v>7</v>
      </c>
      <c r="X116" s="23"/>
    </row>
    <row r="117" spans="1:24" s="1" customFormat="1" ht="35" customHeight="1" x14ac:dyDescent="0.3">
      <c r="A117" s="11" t="s">
        <v>23</v>
      </c>
      <c r="B117" s="11" t="s">
        <v>150</v>
      </c>
      <c r="C117" s="12" t="s">
        <v>151</v>
      </c>
      <c r="D117" s="49"/>
      <c r="E117" s="35" t="str">
        <f>HYPERLINK("https://www.google.ru/search?q=1001019-012&amp;newwindow=1&amp;tbm=isch","Еще фото")</f>
        <v>Еще фото</v>
      </c>
      <c r="F117" s="13" t="s">
        <v>53</v>
      </c>
      <c r="G117" s="11" t="s">
        <v>29</v>
      </c>
      <c r="H117" s="11" t="s">
        <v>28</v>
      </c>
      <c r="I117" s="14" t="s">
        <v>29</v>
      </c>
      <c r="J117" s="14" t="s">
        <v>45</v>
      </c>
      <c r="K117" s="15" t="s">
        <v>31</v>
      </c>
      <c r="L117" s="52" t="s">
        <v>46</v>
      </c>
      <c r="M117" s="14"/>
      <c r="N117" s="14" t="s">
        <v>105</v>
      </c>
      <c r="O117" s="14"/>
      <c r="P117" s="15" t="s">
        <v>48</v>
      </c>
      <c r="Q117" s="16">
        <v>5499</v>
      </c>
      <c r="R117" s="17">
        <v>60</v>
      </c>
      <c r="S117" s="27">
        <v>2529.5399999999995</v>
      </c>
      <c r="T117" s="19" t="s">
        <v>36</v>
      </c>
      <c r="U117" s="20" t="s">
        <v>40</v>
      </c>
      <c r="V117" s="22">
        <v>46</v>
      </c>
      <c r="W117" s="22">
        <v>21</v>
      </c>
      <c r="X117" s="23"/>
    </row>
    <row r="118" spans="1:24" s="1" customFormat="1" ht="35" customHeight="1" x14ac:dyDescent="0.3">
      <c r="A118" s="24" t="s">
        <v>23</v>
      </c>
      <c r="B118" s="24" t="s">
        <v>150</v>
      </c>
      <c r="C118" s="12" t="s">
        <v>151</v>
      </c>
      <c r="D118" s="50"/>
      <c r="E118" s="35" t="str">
        <f>HYPERLINK("https://www.google.ru/search?q=1001019-012&amp;newwindow=1&amp;tbm=isch","Еще фото")</f>
        <v>Еще фото</v>
      </c>
      <c r="F118" s="13" t="s">
        <v>53</v>
      </c>
      <c r="G118" s="24" t="s">
        <v>29</v>
      </c>
      <c r="H118" s="24" t="s">
        <v>28</v>
      </c>
      <c r="I118" s="24" t="s">
        <v>29</v>
      </c>
      <c r="J118" s="14" t="s">
        <v>45</v>
      </c>
      <c r="K118" s="15" t="s">
        <v>31</v>
      </c>
      <c r="L118" s="53"/>
      <c r="M118" s="14"/>
      <c r="N118" s="14" t="s">
        <v>105</v>
      </c>
      <c r="O118" s="14"/>
      <c r="P118" s="15" t="s">
        <v>48</v>
      </c>
      <c r="Q118" s="16">
        <v>5499</v>
      </c>
      <c r="R118" s="17">
        <v>60</v>
      </c>
      <c r="S118" s="27">
        <v>2529.5399999999995</v>
      </c>
      <c r="T118" s="19" t="s">
        <v>36</v>
      </c>
      <c r="U118" s="20" t="s">
        <v>41</v>
      </c>
      <c r="V118" s="21" t="s">
        <v>42</v>
      </c>
      <c r="W118" s="22">
        <v>17</v>
      </c>
      <c r="X118" s="23"/>
    </row>
    <row r="119" spans="1:24" s="1" customFormat="1" ht="37.049999999999997" customHeight="1" x14ac:dyDescent="0.3">
      <c r="A119" s="24" t="s">
        <v>23</v>
      </c>
      <c r="B119" s="24" t="s">
        <v>150</v>
      </c>
      <c r="C119" s="12" t="s">
        <v>151</v>
      </c>
      <c r="D119" s="51"/>
      <c r="E119" s="35" t="str">
        <f>HYPERLINK("https://www.google.ru/search?q=1001019-012&amp;newwindow=1&amp;tbm=isch","Еще фото")</f>
        <v>Еще фото</v>
      </c>
      <c r="F119" s="13" t="s">
        <v>53</v>
      </c>
      <c r="G119" s="24" t="s">
        <v>29</v>
      </c>
      <c r="H119" s="24" t="s">
        <v>28</v>
      </c>
      <c r="I119" s="24" t="s">
        <v>29</v>
      </c>
      <c r="J119" s="14" t="s">
        <v>45</v>
      </c>
      <c r="K119" s="15" t="s">
        <v>31</v>
      </c>
      <c r="L119" s="54"/>
      <c r="M119" s="14"/>
      <c r="N119" s="14" t="s">
        <v>105</v>
      </c>
      <c r="O119" s="14"/>
      <c r="P119" s="15" t="s">
        <v>48</v>
      </c>
      <c r="Q119" s="16">
        <v>5499</v>
      </c>
      <c r="R119" s="17">
        <v>60</v>
      </c>
      <c r="S119" s="27">
        <v>2529.5399999999995</v>
      </c>
      <c r="T119" s="19" t="s">
        <v>36</v>
      </c>
      <c r="U119" s="20" t="s">
        <v>49</v>
      </c>
      <c r="V119" s="21" t="s">
        <v>50</v>
      </c>
      <c r="W119" s="22">
        <v>15</v>
      </c>
      <c r="X119" s="23"/>
    </row>
    <row r="120" spans="1:24" s="1" customFormat="1" ht="26" customHeight="1" x14ac:dyDescent="0.3">
      <c r="A120" s="11" t="s">
        <v>23</v>
      </c>
      <c r="B120" s="11" t="s">
        <v>152</v>
      </c>
      <c r="C120" s="12" t="s">
        <v>153</v>
      </c>
      <c r="D120" s="49"/>
      <c r="E120" s="35" t="str">
        <f>HYPERLINK("https://www.google.ru/search?q=1001020-001&amp;newwindow=1&amp;tbm=isch","Еще фото")</f>
        <v>Еще фото</v>
      </c>
      <c r="F120" s="26" t="s">
        <v>77</v>
      </c>
      <c r="G120" s="11" t="s">
        <v>29</v>
      </c>
      <c r="H120" s="11" t="s">
        <v>28</v>
      </c>
      <c r="I120" s="14" t="s">
        <v>29</v>
      </c>
      <c r="J120" s="14" t="s">
        <v>30</v>
      </c>
      <c r="K120" s="15" t="s">
        <v>54</v>
      </c>
      <c r="L120" s="52" t="s">
        <v>154</v>
      </c>
      <c r="M120" s="14"/>
      <c r="N120" s="14" t="s">
        <v>57</v>
      </c>
      <c r="O120" s="14"/>
      <c r="P120" s="15" t="s">
        <v>155</v>
      </c>
      <c r="Q120" s="16">
        <v>5699</v>
      </c>
      <c r="R120" s="17">
        <v>60</v>
      </c>
      <c r="S120" s="27">
        <v>2621.5399999999995</v>
      </c>
      <c r="T120" s="19" t="s">
        <v>36</v>
      </c>
      <c r="U120" s="20" t="s">
        <v>40</v>
      </c>
      <c r="V120" s="21" t="s">
        <v>42</v>
      </c>
      <c r="W120" s="22">
        <v>264</v>
      </c>
      <c r="X120" s="23"/>
    </row>
    <row r="121" spans="1:24" s="1" customFormat="1" ht="26" customHeight="1" x14ac:dyDescent="0.3">
      <c r="A121" s="24" t="s">
        <v>23</v>
      </c>
      <c r="B121" s="24" t="s">
        <v>152</v>
      </c>
      <c r="C121" s="12" t="s">
        <v>153</v>
      </c>
      <c r="D121" s="50"/>
      <c r="E121" s="35" t="str">
        <f>HYPERLINK("https://www.google.ru/search?q=1001020-001&amp;newwindow=1&amp;tbm=isch","Еще фото")</f>
        <v>Еще фото</v>
      </c>
      <c r="F121" s="26" t="s">
        <v>77</v>
      </c>
      <c r="G121" s="24" t="s">
        <v>29</v>
      </c>
      <c r="H121" s="24" t="s">
        <v>28</v>
      </c>
      <c r="I121" s="24" t="s">
        <v>29</v>
      </c>
      <c r="J121" s="14" t="s">
        <v>30</v>
      </c>
      <c r="K121" s="15" t="s">
        <v>54</v>
      </c>
      <c r="L121" s="53"/>
      <c r="M121" s="14"/>
      <c r="N121" s="14" t="s">
        <v>57</v>
      </c>
      <c r="O121" s="14"/>
      <c r="P121" s="15" t="s">
        <v>155</v>
      </c>
      <c r="Q121" s="16">
        <v>5699</v>
      </c>
      <c r="R121" s="17">
        <v>60</v>
      </c>
      <c r="S121" s="27">
        <v>2621.5399999999995</v>
      </c>
      <c r="T121" s="19" t="s">
        <v>36</v>
      </c>
      <c r="U121" s="20" t="s">
        <v>41</v>
      </c>
      <c r="V121" s="21" t="s">
        <v>50</v>
      </c>
      <c r="W121" s="22">
        <v>238</v>
      </c>
      <c r="X121" s="23"/>
    </row>
    <row r="122" spans="1:24" s="1" customFormat="1" ht="26" customHeight="1" x14ac:dyDescent="0.3">
      <c r="A122" s="24" t="s">
        <v>23</v>
      </c>
      <c r="B122" s="24" t="s">
        <v>152</v>
      </c>
      <c r="C122" s="12" t="s">
        <v>153</v>
      </c>
      <c r="D122" s="50"/>
      <c r="E122" s="35" t="str">
        <f>HYPERLINK("https://www.google.ru/search?q=1001020-001&amp;newwindow=1&amp;tbm=isch","Еще фото")</f>
        <v>Еще фото</v>
      </c>
      <c r="F122" s="26" t="s">
        <v>77</v>
      </c>
      <c r="G122" s="24" t="s">
        <v>29</v>
      </c>
      <c r="H122" s="24" t="s">
        <v>28</v>
      </c>
      <c r="I122" s="24" t="s">
        <v>29</v>
      </c>
      <c r="J122" s="14" t="s">
        <v>30</v>
      </c>
      <c r="K122" s="15" t="s">
        <v>54</v>
      </c>
      <c r="L122" s="53"/>
      <c r="M122" s="14"/>
      <c r="N122" s="14" t="s">
        <v>57</v>
      </c>
      <c r="O122" s="14"/>
      <c r="P122" s="15" t="s">
        <v>155</v>
      </c>
      <c r="Q122" s="16">
        <v>5699</v>
      </c>
      <c r="R122" s="17">
        <v>60</v>
      </c>
      <c r="S122" s="27">
        <v>2621.5399999999995</v>
      </c>
      <c r="T122" s="19" t="s">
        <v>36</v>
      </c>
      <c r="U122" s="20" t="s">
        <v>49</v>
      </c>
      <c r="V122" s="21" t="s">
        <v>60</v>
      </c>
      <c r="W122" s="22">
        <v>207</v>
      </c>
      <c r="X122" s="23"/>
    </row>
    <row r="123" spans="1:24" s="1" customFormat="1" ht="26" customHeight="1" x14ac:dyDescent="0.3">
      <c r="A123" s="24" t="s">
        <v>23</v>
      </c>
      <c r="B123" s="24" t="s">
        <v>152</v>
      </c>
      <c r="C123" s="12" t="s">
        <v>153</v>
      </c>
      <c r="D123" s="51"/>
      <c r="E123" s="35" t="str">
        <f>HYPERLINK("https://www.google.ru/search?q=1001020-001&amp;newwindow=1&amp;tbm=isch","Еще фото")</f>
        <v>Еще фото</v>
      </c>
      <c r="F123" s="26" t="s">
        <v>77</v>
      </c>
      <c r="G123" s="24" t="s">
        <v>29</v>
      </c>
      <c r="H123" s="24" t="s">
        <v>28</v>
      </c>
      <c r="I123" s="24" t="s">
        <v>29</v>
      </c>
      <c r="J123" s="14" t="s">
        <v>30</v>
      </c>
      <c r="K123" s="15" t="s">
        <v>54</v>
      </c>
      <c r="L123" s="54"/>
      <c r="M123" s="14"/>
      <c r="N123" s="14" t="s">
        <v>57</v>
      </c>
      <c r="O123" s="14"/>
      <c r="P123" s="15" t="s">
        <v>155</v>
      </c>
      <c r="Q123" s="16">
        <v>5699</v>
      </c>
      <c r="R123" s="17">
        <v>60</v>
      </c>
      <c r="S123" s="27">
        <v>2621.5399999999995</v>
      </c>
      <c r="T123" s="19" t="s">
        <v>36</v>
      </c>
      <c r="U123" s="20" t="s">
        <v>61</v>
      </c>
      <c r="V123" s="21" t="s">
        <v>62</v>
      </c>
      <c r="W123" s="22">
        <v>74</v>
      </c>
      <c r="X123" s="23"/>
    </row>
    <row r="124" spans="1:24" s="1" customFormat="1" ht="26" customHeight="1" x14ac:dyDescent="0.3">
      <c r="A124" s="11" t="s">
        <v>23</v>
      </c>
      <c r="B124" s="11" t="s">
        <v>156</v>
      </c>
      <c r="C124" s="12" t="s">
        <v>157</v>
      </c>
      <c r="D124" s="49"/>
      <c r="E124" s="35" t="str">
        <f>HYPERLINK("https://www.google.ru/search?q=1001022-001&amp;newwindow=1&amp;tbm=isch","Еще фото")</f>
        <v>Еще фото</v>
      </c>
      <c r="F124" s="26"/>
      <c r="G124" s="11" t="s">
        <v>29</v>
      </c>
      <c r="H124" s="11" t="s">
        <v>28</v>
      </c>
      <c r="I124" s="14" t="s">
        <v>29</v>
      </c>
      <c r="J124" s="14" t="s">
        <v>45</v>
      </c>
      <c r="K124" s="15" t="s">
        <v>31</v>
      </c>
      <c r="L124" s="52" t="s">
        <v>158</v>
      </c>
      <c r="M124" s="14" t="s">
        <v>56</v>
      </c>
      <c r="N124" s="14" t="s">
        <v>57</v>
      </c>
      <c r="O124" s="14"/>
      <c r="P124" s="15" t="s">
        <v>159</v>
      </c>
      <c r="Q124" s="16">
        <v>10599</v>
      </c>
      <c r="R124" s="17">
        <v>60</v>
      </c>
      <c r="S124" s="27">
        <v>4875.54</v>
      </c>
      <c r="T124" s="19" t="s">
        <v>36</v>
      </c>
      <c r="U124" s="20" t="s">
        <v>37</v>
      </c>
      <c r="V124" s="21" t="s">
        <v>38</v>
      </c>
      <c r="W124" s="22">
        <v>16</v>
      </c>
      <c r="X124" s="23"/>
    </row>
    <row r="125" spans="1:24" s="1" customFormat="1" ht="26" customHeight="1" x14ac:dyDescent="0.3">
      <c r="A125" s="24" t="s">
        <v>23</v>
      </c>
      <c r="B125" s="24" t="s">
        <v>156</v>
      </c>
      <c r="C125" s="12" t="s">
        <v>157</v>
      </c>
      <c r="D125" s="50"/>
      <c r="E125" s="35" t="str">
        <f>HYPERLINK("https://www.google.ru/search?q=1001022-001&amp;newwindow=1&amp;tbm=isch","Еще фото")</f>
        <v>Еще фото</v>
      </c>
      <c r="F125" s="26"/>
      <c r="G125" s="24" t="s">
        <v>29</v>
      </c>
      <c r="H125" s="24" t="s">
        <v>28</v>
      </c>
      <c r="I125" s="24" t="s">
        <v>29</v>
      </c>
      <c r="J125" s="14" t="s">
        <v>45</v>
      </c>
      <c r="K125" s="15" t="s">
        <v>31</v>
      </c>
      <c r="L125" s="53"/>
      <c r="M125" s="14" t="s">
        <v>56</v>
      </c>
      <c r="N125" s="14" t="s">
        <v>57</v>
      </c>
      <c r="O125" s="14"/>
      <c r="P125" s="15" t="s">
        <v>159</v>
      </c>
      <c r="Q125" s="16">
        <v>10599</v>
      </c>
      <c r="R125" s="17">
        <v>60</v>
      </c>
      <c r="S125" s="27">
        <v>4875.54</v>
      </c>
      <c r="T125" s="19" t="s">
        <v>36</v>
      </c>
      <c r="U125" s="20" t="s">
        <v>39</v>
      </c>
      <c r="V125" s="22">
        <v>44</v>
      </c>
      <c r="W125" s="22">
        <v>22</v>
      </c>
      <c r="X125" s="23"/>
    </row>
    <row r="126" spans="1:24" s="1" customFormat="1" ht="26" customHeight="1" x14ac:dyDescent="0.3">
      <c r="A126" s="24" t="s">
        <v>23</v>
      </c>
      <c r="B126" s="24" t="s">
        <v>156</v>
      </c>
      <c r="C126" s="12" t="s">
        <v>157</v>
      </c>
      <c r="D126" s="50"/>
      <c r="E126" s="35" t="str">
        <f>HYPERLINK("https://www.google.ru/search?q=1001022-001&amp;newwindow=1&amp;tbm=isch","Еще фото")</f>
        <v>Еще фото</v>
      </c>
      <c r="F126" s="26"/>
      <c r="G126" s="24" t="s">
        <v>29</v>
      </c>
      <c r="H126" s="24" t="s">
        <v>28</v>
      </c>
      <c r="I126" s="24" t="s">
        <v>29</v>
      </c>
      <c r="J126" s="14" t="s">
        <v>45</v>
      </c>
      <c r="K126" s="15" t="s">
        <v>31</v>
      </c>
      <c r="L126" s="53"/>
      <c r="M126" s="14" t="s">
        <v>56</v>
      </c>
      <c r="N126" s="14" t="s">
        <v>57</v>
      </c>
      <c r="O126" s="14"/>
      <c r="P126" s="15" t="s">
        <v>159</v>
      </c>
      <c r="Q126" s="16">
        <v>10599</v>
      </c>
      <c r="R126" s="17">
        <v>60</v>
      </c>
      <c r="S126" s="27">
        <v>4875.54</v>
      </c>
      <c r="T126" s="19" t="s">
        <v>36</v>
      </c>
      <c r="U126" s="20" t="s">
        <v>40</v>
      </c>
      <c r="V126" s="22">
        <v>46</v>
      </c>
      <c r="W126" s="22">
        <v>16</v>
      </c>
      <c r="X126" s="23"/>
    </row>
    <row r="127" spans="1:24" s="1" customFormat="1" ht="26" customHeight="1" x14ac:dyDescent="0.3">
      <c r="A127" s="24" t="s">
        <v>23</v>
      </c>
      <c r="B127" s="24" t="s">
        <v>156</v>
      </c>
      <c r="C127" s="12" t="s">
        <v>157</v>
      </c>
      <c r="D127" s="51"/>
      <c r="E127" s="35" t="str">
        <f>HYPERLINK("https://www.google.ru/search?q=1001022-001&amp;newwindow=1&amp;tbm=isch","Еще фото")</f>
        <v>Еще фото</v>
      </c>
      <c r="F127" s="26"/>
      <c r="G127" s="24" t="s">
        <v>29</v>
      </c>
      <c r="H127" s="24" t="s">
        <v>28</v>
      </c>
      <c r="I127" s="24" t="s">
        <v>29</v>
      </c>
      <c r="J127" s="14" t="s">
        <v>45</v>
      </c>
      <c r="K127" s="15" t="s">
        <v>31</v>
      </c>
      <c r="L127" s="54"/>
      <c r="M127" s="14" t="s">
        <v>56</v>
      </c>
      <c r="N127" s="14" t="s">
        <v>57</v>
      </c>
      <c r="O127" s="14"/>
      <c r="P127" s="15" t="s">
        <v>159</v>
      </c>
      <c r="Q127" s="16">
        <v>10599</v>
      </c>
      <c r="R127" s="17">
        <v>60</v>
      </c>
      <c r="S127" s="27">
        <v>4875.54</v>
      </c>
      <c r="T127" s="19" t="s">
        <v>36</v>
      </c>
      <c r="U127" s="20" t="s">
        <v>41</v>
      </c>
      <c r="V127" s="21" t="s">
        <v>42</v>
      </c>
      <c r="W127" s="22">
        <v>10</v>
      </c>
      <c r="X127" s="23"/>
    </row>
    <row r="128" spans="1:24" s="1" customFormat="1" ht="35" customHeight="1" x14ac:dyDescent="0.3">
      <c r="A128" s="11" t="s">
        <v>23</v>
      </c>
      <c r="B128" s="11" t="s">
        <v>160</v>
      </c>
      <c r="C128" s="12" t="s">
        <v>161</v>
      </c>
      <c r="D128" s="49"/>
      <c r="E128" s="35" t="str">
        <f>HYPERLINK("https://www.google.ru/search?q=1001025-090&amp;newwindow=1&amp;tbm=isch","Еще фото")</f>
        <v>Еще фото</v>
      </c>
      <c r="F128" s="26"/>
      <c r="G128" s="11" t="s">
        <v>29</v>
      </c>
      <c r="H128" s="11" t="s">
        <v>28</v>
      </c>
      <c r="I128" s="14" t="s">
        <v>29</v>
      </c>
      <c r="J128" s="14" t="s">
        <v>45</v>
      </c>
      <c r="K128" s="15" t="s">
        <v>54</v>
      </c>
      <c r="L128" s="52" t="s">
        <v>162</v>
      </c>
      <c r="M128" s="14"/>
      <c r="N128" s="14" t="s">
        <v>148</v>
      </c>
      <c r="O128" s="14"/>
      <c r="P128" s="15" t="s">
        <v>94</v>
      </c>
      <c r="Q128" s="16">
        <v>4799</v>
      </c>
      <c r="R128" s="17">
        <v>60</v>
      </c>
      <c r="S128" s="27">
        <v>2207.5399999999995</v>
      </c>
      <c r="T128" s="19" t="s">
        <v>36</v>
      </c>
      <c r="U128" s="20" t="s">
        <v>41</v>
      </c>
      <c r="V128" s="21" t="s">
        <v>50</v>
      </c>
      <c r="W128" s="22">
        <v>15</v>
      </c>
      <c r="X128" s="23"/>
    </row>
    <row r="129" spans="1:24" s="1" customFormat="1" ht="35" customHeight="1" x14ac:dyDescent="0.3">
      <c r="A129" s="24" t="s">
        <v>23</v>
      </c>
      <c r="B129" s="24" t="s">
        <v>160</v>
      </c>
      <c r="C129" s="12" t="s">
        <v>161</v>
      </c>
      <c r="D129" s="50"/>
      <c r="E129" s="35" t="str">
        <f>HYPERLINK("https://www.google.ru/search?q=1001025-090&amp;newwindow=1&amp;tbm=isch","Еще фото")</f>
        <v>Еще фото</v>
      </c>
      <c r="F129" s="26"/>
      <c r="G129" s="24" t="s">
        <v>29</v>
      </c>
      <c r="H129" s="24" t="s">
        <v>28</v>
      </c>
      <c r="I129" s="24" t="s">
        <v>29</v>
      </c>
      <c r="J129" s="14" t="s">
        <v>45</v>
      </c>
      <c r="K129" s="15" t="s">
        <v>54</v>
      </c>
      <c r="L129" s="53"/>
      <c r="M129" s="14"/>
      <c r="N129" s="14" t="s">
        <v>148</v>
      </c>
      <c r="O129" s="14"/>
      <c r="P129" s="15" t="s">
        <v>94</v>
      </c>
      <c r="Q129" s="16">
        <v>4799</v>
      </c>
      <c r="R129" s="17">
        <v>60</v>
      </c>
      <c r="S129" s="27">
        <v>2207.5399999999995</v>
      </c>
      <c r="T129" s="19" t="s">
        <v>36</v>
      </c>
      <c r="U129" s="20" t="s">
        <v>49</v>
      </c>
      <c r="V129" s="21" t="s">
        <v>60</v>
      </c>
      <c r="W129" s="22">
        <v>43</v>
      </c>
      <c r="X129" s="23"/>
    </row>
    <row r="130" spans="1:24" s="1" customFormat="1" ht="37.049999999999997" customHeight="1" x14ac:dyDescent="0.3">
      <c r="A130" s="24" t="s">
        <v>23</v>
      </c>
      <c r="B130" s="24" t="s">
        <v>160</v>
      </c>
      <c r="C130" s="12" t="s">
        <v>161</v>
      </c>
      <c r="D130" s="51"/>
      <c r="E130" s="35" t="str">
        <f>HYPERLINK("https://www.google.ru/search?q=1001025-090&amp;newwindow=1&amp;tbm=isch","Еще фото")</f>
        <v>Еще фото</v>
      </c>
      <c r="F130" s="26"/>
      <c r="G130" s="24" t="s">
        <v>29</v>
      </c>
      <c r="H130" s="24" t="s">
        <v>28</v>
      </c>
      <c r="I130" s="24" t="s">
        <v>29</v>
      </c>
      <c r="J130" s="14" t="s">
        <v>45</v>
      </c>
      <c r="K130" s="15" t="s">
        <v>54</v>
      </c>
      <c r="L130" s="54"/>
      <c r="M130" s="14"/>
      <c r="N130" s="14" t="s">
        <v>148</v>
      </c>
      <c r="O130" s="14"/>
      <c r="P130" s="15" t="s">
        <v>94</v>
      </c>
      <c r="Q130" s="16">
        <v>4799</v>
      </c>
      <c r="R130" s="17">
        <v>60</v>
      </c>
      <c r="S130" s="27">
        <v>2207.5399999999995</v>
      </c>
      <c r="T130" s="19" t="s">
        <v>36</v>
      </c>
      <c r="U130" s="20" t="s">
        <v>61</v>
      </c>
      <c r="V130" s="21" t="s">
        <v>62</v>
      </c>
      <c r="W130" s="22">
        <v>32</v>
      </c>
      <c r="X130" s="23"/>
    </row>
    <row r="131" spans="1:24" s="1" customFormat="1" ht="21" customHeight="1" x14ac:dyDescent="0.3">
      <c r="A131" s="11" t="s">
        <v>23</v>
      </c>
      <c r="B131" s="11" t="s">
        <v>163</v>
      </c>
      <c r="C131" s="25" t="s">
        <v>164</v>
      </c>
      <c r="D131" s="49"/>
      <c r="E131" s="35" t="str">
        <f>HYPERLINK("https://www.google.ru/search?q=1001028-036&amp;newwindow=1&amp;tbm=isch","Еще фото")</f>
        <v>Еще фото</v>
      </c>
      <c r="F131" s="26" t="s">
        <v>77</v>
      </c>
      <c r="G131" s="11" t="s">
        <v>29</v>
      </c>
      <c r="H131" s="11" t="s">
        <v>28</v>
      </c>
      <c r="I131" s="14" t="s">
        <v>29</v>
      </c>
      <c r="J131" s="14" t="s">
        <v>45</v>
      </c>
      <c r="K131" s="15" t="s">
        <v>54</v>
      </c>
      <c r="L131" s="52" t="s">
        <v>102</v>
      </c>
      <c r="M131" s="14"/>
      <c r="N131" s="14" t="s">
        <v>165</v>
      </c>
      <c r="O131" s="14"/>
      <c r="P131" s="15" t="s">
        <v>48</v>
      </c>
      <c r="Q131" s="16">
        <v>6799</v>
      </c>
      <c r="R131" s="17">
        <v>60</v>
      </c>
      <c r="S131" s="27">
        <v>3127.5399999999995</v>
      </c>
      <c r="T131" s="19" t="s">
        <v>36</v>
      </c>
      <c r="U131" s="20" t="s">
        <v>39</v>
      </c>
      <c r="V131" s="21" t="s">
        <v>59</v>
      </c>
      <c r="W131" s="22">
        <v>8</v>
      </c>
      <c r="X131" s="23"/>
    </row>
    <row r="132" spans="1:24" s="1" customFormat="1" ht="21" customHeight="1" x14ac:dyDescent="0.3">
      <c r="A132" s="24" t="s">
        <v>23</v>
      </c>
      <c r="B132" s="24" t="s">
        <v>163</v>
      </c>
      <c r="C132" s="28" t="s">
        <v>164</v>
      </c>
      <c r="D132" s="50"/>
      <c r="E132" s="35" t="str">
        <f>HYPERLINK("https://www.google.ru/search?q=1001028-036&amp;newwindow=1&amp;tbm=isch","Еще фото")</f>
        <v>Еще фото</v>
      </c>
      <c r="F132" s="26" t="s">
        <v>77</v>
      </c>
      <c r="G132" s="24" t="s">
        <v>29</v>
      </c>
      <c r="H132" s="24" t="s">
        <v>28</v>
      </c>
      <c r="I132" s="24" t="s">
        <v>29</v>
      </c>
      <c r="J132" s="14" t="s">
        <v>45</v>
      </c>
      <c r="K132" s="15" t="s">
        <v>54</v>
      </c>
      <c r="L132" s="53"/>
      <c r="M132" s="14"/>
      <c r="N132" s="14" t="s">
        <v>165</v>
      </c>
      <c r="O132" s="14"/>
      <c r="P132" s="15" t="s">
        <v>48</v>
      </c>
      <c r="Q132" s="16">
        <v>6799</v>
      </c>
      <c r="R132" s="17">
        <v>60</v>
      </c>
      <c r="S132" s="27">
        <v>3127.5399999999995</v>
      </c>
      <c r="T132" s="19" t="s">
        <v>36</v>
      </c>
      <c r="U132" s="20" t="s">
        <v>40</v>
      </c>
      <c r="V132" s="21" t="s">
        <v>42</v>
      </c>
      <c r="W132" s="22">
        <v>81</v>
      </c>
      <c r="X132" s="23"/>
    </row>
    <row r="133" spans="1:24" s="1" customFormat="1" ht="21" customHeight="1" x14ac:dyDescent="0.3">
      <c r="A133" s="24" t="s">
        <v>23</v>
      </c>
      <c r="B133" s="24" t="s">
        <v>163</v>
      </c>
      <c r="C133" s="28" t="s">
        <v>164</v>
      </c>
      <c r="D133" s="50"/>
      <c r="E133" s="35" t="str">
        <f>HYPERLINK("https://www.google.ru/search?q=1001028-036&amp;newwindow=1&amp;tbm=isch","Еще фото")</f>
        <v>Еще фото</v>
      </c>
      <c r="F133" s="26" t="s">
        <v>77</v>
      </c>
      <c r="G133" s="24" t="s">
        <v>29</v>
      </c>
      <c r="H133" s="24" t="s">
        <v>28</v>
      </c>
      <c r="I133" s="24" t="s">
        <v>29</v>
      </c>
      <c r="J133" s="14" t="s">
        <v>45</v>
      </c>
      <c r="K133" s="15" t="s">
        <v>54</v>
      </c>
      <c r="L133" s="53"/>
      <c r="M133" s="14"/>
      <c r="N133" s="14" t="s">
        <v>165</v>
      </c>
      <c r="O133" s="14"/>
      <c r="P133" s="15" t="s">
        <v>48</v>
      </c>
      <c r="Q133" s="16">
        <v>6799</v>
      </c>
      <c r="R133" s="17">
        <v>60</v>
      </c>
      <c r="S133" s="27">
        <v>3127.5399999999995</v>
      </c>
      <c r="T133" s="19" t="s">
        <v>36</v>
      </c>
      <c r="U133" s="20" t="s">
        <v>41</v>
      </c>
      <c r="V133" s="21" t="s">
        <v>50</v>
      </c>
      <c r="W133" s="22">
        <v>122</v>
      </c>
      <c r="X133" s="23"/>
    </row>
    <row r="134" spans="1:24" s="1" customFormat="1" ht="21" customHeight="1" x14ac:dyDescent="0.3">
      <c r="A134" s="24" t="s">
        <v>23</v>
      </c>
      <c r="B134" s="24" t="s">
        <v>163</v>
      </c>
      <c r="C134" s="28" t="s">
        <v>164</v>
      </c>
      <c r="D134" s="50"/>
      <c r="E134" s="35" t="str">
        <f>HYPERLINK("https://www.google.ru/search?q=1001028-036&amp;newwindow=1&amp;tbm=isch","Еще фото")</f>
        <v>Еще фото</v>
      </c>
      <c r="F134" s="26" t="s">
        <v>77</v>
      </c>
      <c r="G134" s="24" t="s">
        <v>29</v>
      </c>
      <c r="H134" s="24" t="s">
        <v>28</v>
      </c>
      <c r="I134" s="24" t="s">
        <v>29</v>
      </c>
      <c r="J134" s="14" t="s">
        <v>45</v>
      </c>
      <c r="K134" s="15" t="s">
        <v>54</v>
      </c>
      <c r="L134" s="53"/>
      <c r="M134" s="14"/>
      <c r="N134" s="14" t="s">
        <v>165</v>
      </c>
      <c r="O134" s="14"/>
      <c r="P134" s="15" t="s">
        <v>48</v>
      </c>
      <c r="Q134" s="16">
        <v>6799</v>
      </c>
      <c r="R134" s="17">
        <v>60</v>
      </c>
      <c r="S134" s="27">
        <v>3127.5399999999995</v>
      </c>
      <c r="T134" s="19" t="s">
        <v>36</v>
      </c>
      <c r="U134" s="20" t="s">
        <v>49</v>
      </c>
      <c r="V134" s="21" t="s">
        <v>60</v>
      </c>
      <c r="W134" s="22">
        <v>91</v>
      </c>
      <c r="X134" s="23"/>
    </row>
    <row r="135" spans="1:24" s="1" customFormat="1" ht="32" customHeight="1" x14ac:dyDescent="0.3">
      <c r="A135" s="24" t="s">
        <v>23</v>
      </c>
      <c r="B135" s="24" t="s">
        <v>163</v>
      </c>
      <c r="C135" s="28" t="s">
        <v>164</v>
      </c>
      <c r="D135" s="51"/>
      <c r="E135" s="35" t="str">
        <f>HYPERLINK("https://www.google.ru/search?q=1001028-036&amp;newwindow=1&amp;tbm=isch","Еще фото")</f>
        <v>Еще фото</v>
      </c>
      <c r="F135" s="26" t="s">
        <v>77</v>
      </c>
      <c r="G135" s="24" t="s">
        <v>29</v>
      </c>
      <c r="H135" s="24" t="s">
        <v>28</v>
      </c>
      <c r="I135" s="24" t="s">
        <v>29</v>
      </c>
      <c r="J135" s="14" t="s">
        <v>45</v>
      </c>
      <c r="K135" s="15" t="s">
        <v>54</v>
      </c>
      <c r="L135" s="54"/>
      <c r="M135" s="14"/>
      <c r="N135" s="14" t="s">
        <v>165</v>
      </c>
      <c r="O135" s="14"/>
      <c r="P135" s="15" t="s">
        <v>48</v>
      </c>
      <c r="Q135" s="16">
        <v>6799</v>
      </c>
      <c r="R135" s="17">
        <v>60</v>
      </c>
      <c r="S135" s="27">
        <v>3127.5399999999995</v>
      </c>
      <c r="T135" s="19" t="s">
        <v>36</v>
      </c>
      <c r="U135" s="20" t="s">
        <v>61</v>
      </c>
      <c r="V135" s="21" t="s">
        <v>62</v>
      </c>
      <c r="W135" s="22">
        <v>12</v>
      </c>
      <c r="X135" s="23"/>
    </row>
    <row r="136" spans="1:24" s="1" customFormat="1" ht="21" customHeight="1" x14ac:dyDescent="0.3">
      <c r="A136" s="11" t="s">
        <v>23</v>
      </c>
      <c r="B136" s="11" t="s">
        <v>166</v>
      </c>
      <c r="C136" s="25" t="s">
        <v>167</v>
      </c>
      <c r="D136" s="49"/>
      <c r="E136" s="35" t="str">
        <f>HYPERLINK("https://www.google.ru/search?q=1001029-036&amp;newwindow=1&amp;tbm=isch","Еще фото")</f>
        <v>Еще фото</v>
      </c>
      <c r="F136" s="26"/>
      <c r="G136" s="11" t="s">
        <v>29</v>
      </c>
      <c r="H136" s="11" t="s">
        <v>28</v>
      </c>
      <c r="I136" s="14" t="s">
        <v>29</v>
      </c>
      <c r="J136" s="14" t="s">
        <v>45</v>
      </c>
      <c r="K136" s="15" t="s">
        <v>31</v>
      </c>
      <c r="L136" s="52" t="s">
        <v>168</v>
      </c>
      <c r="M136" s="14"/>
      <c r="N136" s="14" t="s">
        <v>165</v>
      </c>
      <c r="O136" s="14"/>
      <c r="P136" s="15" t="s">
        <v>48</v>
      </c>
      <c r="Q136" s="16">
        <v>6399</v>
      </c>
      <c r="R136" s="17">
        <v>60</v>
      </c>
      <c r="S136" s="27">
        <v>2943.5399999999995</v>
      </c>
      <c r="T136" s="19" t="s">
        <v>36</v>
      </c>
      <c r="U136" s="20" t="s">
        <v>37</v>
      </c>
      <c r="V136" s="21" t="s">
        <v>38</v>
      </c>
      <c r="W136" s="22">
        <v>30</v>
      </c>
      <c r="X136" s="23"/>
    </row>
    <row r="137" spans="1:24" s="1" customFormat="1" ht="21" customHeight="1" x14ac:dyDescent="0.3">
      <c r="A137" s="24" t="s">
        <v>23</v>
      </c>
      <c r="B137" s="24" t="s">
        <v>166</v>
      </c>
      <c r="C137" s="28" t="s">
        <v>167</v>
      </c>
      <c r="D137" s="50"/>
      <c r="E137" s="35" t="str">
        <f>HYPERLINK("https://www.google.ru/search?q=1001029-036&amp;newwindow=1&amp;tbm=isch","Еще фото")</f>
        <v>Еще фото</v>
      </c>
      <c r="F137" s="26"/>
      <c r="G137" s="24" t="s">
        <v>29</v>
      </c>
      <c r="H137" s="24" t="s">
        <v>28</v>
      </c>
      <c r="I137" s="24" t="s">
        <v>29</v>
      </c>
      <c r="J137" s="14" t="s">
        <v>45</v>
      </c>
      <c r="K137" s="15" t="s">
        <v>31</v>
      </c>
      <c r="L137" s="53"/>
      <c r="M137" s="14"/>
      <c r="N137" s="14" t="s">
        <v>165</v>
      </c>
      <c r="O137" s="14"/>
      <c r="P137" s="15" t="s">
        <v>48</v>
      </c>
      <c r="Q137" s="16">
        <v>6399</v>
      </c>
      <c r="R137" s="17">
        <v>60</v>
      </c>
      <c r="S137" s="27">
        <v>2943.5399999999995</v>
      </c>
      <c r="T137" s="19" t="s">
        <v>36</v>
      </c>
      <c r="U137" s="20" t="s">
        <v>39</v>
      </c>
      <c r="V137" s="22">
        <v>44</v>
      </c>
      <c r="W137" s="22">
        <v>119</v>
      </c>
      <c r="X137" s="23"/>
    </row>
    <row r="138" spans="1:24" s="1" customFormat="1" ht="21" customHeight="1" x14ac:dyDescent="0.3">
      <c r="A138" s="24" t="s">
        <v>23</v>
      </c>
      <c r="B138" s="24" t="s">
        <v>166</v>
      </c>
      <c r="C138" s="28" t="s">
        <v>167</v>
      </c>
      <c r="D138" s="50"/>
      <c r="E138" s="35" t="str">
        <f>HYPERLINK("https://www.google.ru/search?q=1001029-036&amp;newwindow=1&amp;tbm=isch","Еще фото")</f>
        <v>Еще фото</v>
      </c>
      <c r="F138" s="26"/>
      <c r="G138" s="24" t="s">
        <v>29</v>
      </c>
      <c r="H138" s="24" t="s">
        <v>28</v>
      </c>
      <c r="I138" s="24" t="s">
        <v>29</v>
      </c>
      <c r="J138" s="14" t="s">
        <v>45</v>
      </c>
      <c r="K138" s="15" t="s">
        <v>31</v>
      </c>
      <c r="L138" s="53"/>
      <c r="M138" s="14"/>
      <c r="N138" s="14" t="s">
        <v>165</v>
      </c>
      <c r="O138" s="14"/>
      <c r="P138" s="15" t="s">
        <v>48</v>
      </c>
      <c r="Q138" s="16">
        <v>6399</v>
      </c>
      <c r="R138" s="17">
        <v>60</v>
      </c>
      <c r="S138" s="27">
        <v>2943.5399999999995</v>
      </c>
      <c r="T138" s="19" t="s">
        <v>36</v>
      </c>
      <c r="U138" s="20" t="s">
        <v>40</v>
      </c>
      <c r="V138" s="22">
        <v>46</v>
      </c>
      <c r="W138" s="22">
        <v>145</v>
      </c>
      <c r="X138" s="23"/>
    </row>
    <row r="139" spans="1:24" s="1" customFormat="1" ht="21" customHeight="1" x14ac:dyDescent="0.3">
      <c r="A139" s="24" t="s">
        <v>23</v>
      </c>
      <c r="B139" s="24" t="s">
        <v>166</v>
      </c>
      <c r="C139" s="28" t="s">
        <v>167</v>
      </c>
      <c r="D139" s="50"/>
      <c r="E139" s="35" t="str">
        <f>HYPERLINK("https://www.google.ru/search?q=1001029-036&amp;newwindow=1&amp;tbm=isch","Еще фото")</f>
        <v>Еще фото</v>
      </c>
      <c r="F139" s="26"/>
      <c r="G139" s="24" t="s">
        <v>29</v>
      </c>
      <c r="H139" s="24" t="s">
        <v>28</v>
      </c>
      <c r="I139" s="24" t="s">
        <v>29</v>
      </c>
      <c r="J139" s="14" t="s">
        <v>45</v>
      </c>
      <c r="K139" s="15" t="s">
        <v>31</v>
      </c>
      <c r="L139" s="53"/>
      <c r="M139" s="14"/>
      <c r="N139" s="14" t="s">
        <v>165</v>
      </c>
      <c r="O139" s="14"/>
      <c r="P139" s="15" t="s">
        <v>48</v>
      </c>
      <c r="Q139" s="16">
        <v>6399</v>
      </c>
      <c r="R139" s="17">
        <v>60</v>
      </c>
      <c r="S139" s="27">
        <v>2943.5399999999995</v>
      </c>
      <c r="T139" s="19" t="s">
        <v>36</v>
      </c>
      <c r="U139" s="20" t="s">
        <v>41</v>
      </c>
      <c r="V139" s="21" t="s">
        <v>42</v>
      </c>
      <c r="W139" s="22">
        <v>116</v>
      </c>
      <c r="X139" s="23"/>
    </row>
    <row r="140" spans="1:24" s="1" customFormat="1" ht="32" customHeight="1" x14ac:dyDescent="0.3">
      <c r="A140" s="24" t="s">
        <v>23</v>
      </c>
      <c r="B140" s="24" t="s">
        <v>166</v>
      </c>
      <c r="C140" s="28" t="s">
        <v>167</v>
      </c>
      <c r="D140" s="51"/>
      <c r="E140" s="35" t="str">
        <f>HYPERLINK("https://www.google.ru/search?q=1001029-036&amp;newwindow=1&amp;tbm=isch","Еще фото")</f>
        <v>Еще фото</v>
      </c>
      <c r="F140" s="26"/>
      <c r="G140" s="24" t="s">
        <v>29</v>
      </c>
      <c r="H140" s="24" t="s">
        <v>28</v>
      </c>
      <c r="I140" s="24" t="s">
        <v>29</v>
      </c>
      <c r="J140" s="14" t="s">
        <v>45</v>
      </c>
      <c r="K140" s="15" t="s">
        <v>31</v>
      </c>
      <c r="L140" s="54"/>
      <c r="M140" s="14"/>
      <c r="N140" s="14" t="s">
        <v>165</v>
      </c>
      <c r="O140" s="14"/>
      <c r="P140" s="15" t="s">
        <v>48</v>
      </c>
      <c r="Q140" s="16">
        <v>6399</v>
      </c>
      <c r="R140" s="17">
        <v>60</v>
      </c>
      <c r="S140" s="27">
        <v>2943.5399999999995</v>
      </c>
      <c r="T140" s="19" t="s">
        <v>36</v>
      </c>
      <c r="U140" s="20" t="s">
        <v>49</v>
      </c>
      <c r="V140" s="21" t="s">
        <v>50</v>
      </c>
      <c r="W140" s="22">
        <v>37</v>
      </c>
      <c r="X140" s="23"/>
    </row>
    <row r="141" spans="1:24" s="1" customFormat="1" ht="21" customHeight="1" x14ac:dyDescent="0.3">
      <c r="A141" s="11" t="s">
        <v>23</v>
      </c>
      <c r="B141" s="11" t="s">
        <v>169</v>
      </c>
      <c r="C141" s="25" t="s">
        <v>170</v>
      </c>
      <c r="D141" s="49"/>
      <c r="E141" s="35" t="str">
        <f>HYPERLINK("https://www.google.ru/search?q=1001030-120&amp;newwindow=1&amp;tbm=isch","Еще фото")</f>
        <v>Еще фото</v>
      </c>
      <c r="F141" s="26"/>
      <c r="G141" s="11" t="s">
        <v>29</v>
      </c>
      <c r="H141" s="11" t="s">
        <v>28</v>
      </c>
      <c r="I141" s="14" t="s">
        <v>29</v>
      </c>
      <c r="J141" s="14" t="s">
        <v>45</v>
      </c>
      <c r="K141" s="15" t="s">
        <v>54</v>
      </c>
      <c r="L141" s="52" t="s">
        <v>171</v>
      </c>
      <c r="M141" s="14"/>
      <c r="N141" s="14" t="s">
        <v>108</v>
      </c>
      <c r="O141" s="14"/>
      <c r="P141" s="15" t="s">
        <v>172</v>
      </c>
      <c r="Q141" s="16">
        <v>6899</v>
      </c>
      <c r="R141" s="17">
        <v>60</v>
      </c>
      <c r="S141" s="27">
        <v>3173.5399999999995</v>
      </c>
      <c r="T141" s="19" t="s">
        <v>36</v>
      </c>
      <c r="U141" s="20" t="s">
        <v>39</v>
      </c>
      <c r="V141" s="21" t="s">
        <v>59</v>
      </c>
      <c r="W141" s="22">
        <v>21</v>
      </c>
      <c r="X141" s="23"/>
    </row>
    <row r="142" spans="1:24" s="1" customFormat="1" ht="21" customHeight="1" x14ac:dyDescent="0.3">
      <c r="A142" s="24" t="s">
        <v>23</v>
      </c>
      <c r="B142" s="24" t="s">
        <v>169</v>
      </c>
      <c r="C142" s="28" t="s">
        <v>170</v>
      </c>
      <c r="D142" s="50"/>
      <c r="E142" s="35" t="str">
        <f>HYPERLINK("https://www.google.ru/search?q=1001030-120&amp;newwindow=1&amp;tbm=isch","Еще фото")</f>
        <v>Еще фото</v>
      </c>
      <c r="F142" s="26"/>
      <c r="G142" s="24" t="s">
        <v>29</v>
      </c>
      <c r="H142" s="24" t="s">
        <v>28</v>
      </c>
      <c r="I142" s="24" t="s">
        <v>29</v>
      </c>
      <c r="J142" s="14" t="s">
        <v>45</v>
      </c>
      <c r="K142" s="15" t="s">
        <v>54</v>
      </c>
      <c r="L142" s="53"/>
      <c r="M142" s="14"/>
      <c r="N142" s="14" t="s">
        <v>108</v>
      </c>
      <c r="O142" s="14"/>
      <c r="P142" s="15" t="s">
        <v>172</v>
      </c>
      <c r="Q142" s="16">
        <v>6899</v>
      </c>
      <c r="R142" s="17">
        <v>60</v>
      </c>
      <c r="S142" s="27">
        <v>3173.5399999999995</v>
      </c>
      <c r="T142" s="19" t="s">
        <v>36</v>
      </c>
      <c r="U142" s="20" t="s">
        <v>40</v>
      </c>
      <c r="V142" s="21" t="s">
        <v>42</v>
      </c>
      <c r="W142" s="22">
        <v>111</v>
      </c>
      <c r="X142" s="23"/>
    </row>
    <row r="143" spans="1:24" s="1" customFormat="1" ht="21" customHeight="1" x14ac:dyDescent="0.3">
      <c r="A143" s="24" t="s">
        <v>23</v>
      </c>
      <c r="B143" s="24" t="s">
        <v>169</v>
      </c>
      <c r="C143" s="28" t="s">
        <v>170</v>
      </c>
      <c r="D143" s="50"/>
      <c r="E143" s="35" t="str">
        <f>HYPERLINK("https://www.google.ru/search?q=1001030-120&amp;newwindow=1&amp;tbm=isch","Еще фото")</f>
        <v>Еще фото</v>
      </c>
      <c r="F143" s="26"/>
      <c r="G143" s="24" t="s">
        <v>29</v>
      </c>
      <c r="H143" s="24" t="s">
        <v>28</v>
      </c>
      <c r="I143" s="24" t="s">
        <v>29</v>
      </c>
      <c r="J143" s="14" t="s">
        <v>45</v>
      </c>
      <c r="K143" s="15" t="s">
        <v>54</v>
      </c>
      <c r="L143" s="53"/>
      <c r="M143" s="14"/>
      <c r="N143" s="14" t="s">
        <v>108</v>
      </c>
      <c r="O143" s="14"/>
      <c r="P143" s="15" t="s">
        <v>172</v>
      </c>
      <c r="Q143" s="16">
        <v>6899</v>
      </c>
      <c r="R143" s="17">
        <v>60</v>
      </c>
      <c r="S143" s="27">
        <v>3173.5399999999995</v>
      </c>
      <c r="T143" s="19" t="s">
        <v>36</v>
      </c>
      <c r="U143" s="20" t="s">
        <v>41</v>
      </c>
      <c r="V143" s="21" t="s">
        <v>50</v>
      </c>
      <c r="W143" s="22">
        <v>114</v>
      </c>
      <c r="X143" s="23"/>
    </row>
    <row r="144" spans="1:24" s="1" customFormat="1" ht="21" customHeight="1" x14ac:dyDescent="0.3">
      <c r="A144" s="24" t="s">
        <v>23</v>
      </c>
      <c r="B144" s="24" t="s">
        <v>169</v>
      </c>
      <c r="C144" s="28" t="s">
        <v>170</v>
      </c>
      <c r="D144" s="50"/>
      <c r="E144" s="35" t="str">
        <f>HYPERLINK("https://www.google.ru/search?q=1001030-120&amp;newwindow=1&amp;tbm=isch","Еще фото")</f>
        <v>Еще фото</v>
      </c>
      <c r="F144" s="26"/>
      <c r="G144" s="24" t="s">
        <v>29</v>
      </c>
      <c r="H144" s="24" t="s">
        <v>28</v>
      </c>
      <c r="I144" s="24" t="s">
        <v>29</v>
      </c>
      <c r="J144" s="14" t="s">
        <v>45</v>
      </c>
      <c r="K144" s="15" t="s">
        <v>54</v>
      </c>
      <c r="L144" s="53"/>
      <c r="M144" s="14"/>
      <c r="N144" s="14" t="s">
        <v>108</v>
      </c>
      <c r="O144" s="14"/>
      <c r="P144" s="15" t="s">
        <v>172</v>
      </c>
      <c r="Q144" s="16">
        <v>6899</v>
      </c>
      <c r="R144" s="17">
        <v>60</v>
      </c>
      <c r="S144" s="27">
        <v>3173.5399999999995</v>
      </c>
      <c r="T144" s="19" t="s">
        <v>36</v>
      </c>
      <c r="U144" s="20" t="s">
        <v>49</v>
      </c>
      <c r="V144" s="21" t="s">
        <v>60</v>
      </c>
      <c r="W144" s="22">
        <v>71</v>
      </c>
      <c r="X144" s="23"/>
    </row>
    <row r="145" spans="1:24" s="1" customFormat="1" ht="32" customHeight="1" x14ac:dyDescent="0.3">
      <c r="A145" s="24" t="s">
        <v>23</v>
      </c>
      <c r="B145" s="24" t="s">
        <v>169</v>
      </c>
      <c r="C145" s="28" t="s">
        <v>170</v>
      </c>
      <c r="D145" s="51"/>
      <c r="E145" s="35" t="str">
        <f>HYPERLINK("https://www.google.ru/search?q=1001030-120&amp;newwindow=1&amp;tbm=isch","Еще фото")</f>
        <v>Еще фото</v>
      </c>
      <c r="F145" s="26"/>
      <c r="G145" s="24" t="s">
        <v>29</v>
      </c>
      <c r="H145" s="24" t="s">
        <v>28</v>
      </c>
      <c r="I145" s="24" t="s">
        <v>29</v>
      </c>
      <c r="J145" s="14" t="s">
        <v>45</v>
      </c>
      <c r="K145" s="15" t="s">
        <v>54</v>
      </c>
      <c r="L145" s="54"/>
      <c r="M145" s="14"/>
      <c r="N145" s="14" t="s">
        <v>108</v>
      </c>
      <c r="O145" s="14"/>
      <c r="P145" s="15" t="s">
        <v>172</v>
      </c>
      <c r="Q145" s="16">
        <v>6899</v>
      </c>
      <c r="R145" s="17">
        <v>60</v>
      </c>
      <c r="S145" s="27">
        <v>3173.5399999999995</v>
      </c>
      <c r="T145" s="19" t="s">
        <v>36</v>
      </c>
      <c r="U145" s="20" t="s">
        <v>61</v>
      </c>
      <c r="V145" s="21" t="s">
        <v>62</v>
      </c>
      <c r="W145" s="22">
        <v>50</v>
      </c>
      <c r="X145" s="23"/>
    </row>
    <row r="146" spans="1:24" s="1" customFormat="1" ht="35" customHeight="1" x14ac:dyDescent="0.3">
      <c r="A146" s="11" t="s">
        <v>23</v>
      </c>
      <c r="B146" s="11" t="s">
        <v>173</v>
      </c>
      <c r="C146" s="12" t="s">
        <v>174</v>
      </c>
      <c r="D146" s="49"/>
      <c r="E146" s="35" t="str">
        <f>HYPERLINK("https://www.google.ru/search?q=1001030-320&amp;newwindow=1&amp;tbm=isch","Еще фото")</f>
        <v>Еще фото</v>
      </c>
      <c r="F146" s="26" t="s">
        <v>77</v>
      </c>
      <c r="G146" s="11" t="s">
        <v>29</v>
      </c>
      <c r="H146" s="11" t="s">
        <v>28</v>
      </c>
      <c r="I146" s="14" t="s">
        <v>29</v>
      </c>
      <c r="J146" s="14" t="s">
        <v>45</v>
      </c>
      <c r="K146" s="15" t="s">
        <v>54</v>
      </c>
      <c r="L146" s="52" t="s">
        <v>171</v>
      </c>
      <c r="M146" s="14"/>
      <c r="N146" s="14" t="s">
        <v>144</v>
      </c>
      <c r="O146" s="14"/>
      <c r="P146" s="15" t="s">
        <v>172</v>
      </c>
      <c r="Q146" s="16">
        <v>6899</v>
      </c>
      <c r="R146" s="17">
        <v>60</v>
      </c>
      <c r="S146" s="27">
        <v>3173.5399999999995</v>
      </c>
      <c r="T146" s="19" t="s">
        <v>36</v>
      </c>
      <c r="U146" s="20" t="s">
        <v>39</v>
      </c>
      <c r="V146" s="21" t="s">
        <v>59</v>
      </c>
      <c r="W146" s="22">
        <v>25</v>
      </c>
      <c r="X146" s="23"/>
    </row>
    <row r="147" spans="1:24" s="1" customFormat="1" ht="35" customHeight="1" x14ac:dyDescent="0.3">
      <c r="A147" s="24" t="s">
        <v>23</v>
      </c>
      <c r="B147" s="24" t="s">
        <v>173</v>
      </c>
      <c r="C147" s="12" t="s">
        <v>174</v>
      </c>
      <c r="D147" s="50"/>
      <c r="E147" s="35" t="str">
        <f>HYPERLINK("https://www.google.ru/search?q=1001030-320&amp;newwindow=1&amp;tbm=isch","Еще фото")</f>
        <v>Еще фото</v>
      </c>
      <c r="F147" s="26" t="s">
        <v>77</v>
      </c>
      <c r="G147" s="24" t="s">
        <v>29</v>
      </c>
      <c r="H147" s="24" t="s">
        <v>28</v>
      </c>
      <c r="I147" s="24" t="s">
        <v>29</v>
      </c>
      <c r="J147" s="14" t="s">
        <v>45</v>
      </c>
      <c r="K147" s="15" t="s">
        <v>54</v>
      </c>
      <c r="L147" s="53"/>
      <c r="M147" s="14"/>
      <c r="N147" s="14" t="s">
        <v>144</v>
      </c>
      <c r="O147" s="14"/>
      <c r="P147" s="15" t="s">
        <v>172</v>
      </c>
      <c r="Q147" s="16">
        <v>6899</v>
      </c>
      <c r="R147" s="17">
        <v>60</v>
      </c>
      <c r="S147" s="27">
        <v>3173.5399999999995</v>
      </c>
      <c r="T147" s="19" t="s">
        <v>36</v>
      </c>
      <c r="U147" s="20" t="s">
        <v>40</v>
      </c>
      <c r="V147" s="21" t="s">
        <v>42</v>
      </c>
      <c r="W147" s="22">
        <v>2</v>
      </c>
      <c r="X147" s="23"/>
    </row>
    <row r="148" spans="1:24" s="1" customFormat="1" ht="37.049999999999997" customHeight="1" x14ac:dyDescent="0.3">
      <c r="A148" s="24" t="s">
        <v>23</v>
      </c>
      <c r="B148" s="24" t="s">
        <v>173</v>
      </c>
      <c r="C148" s="12" t="s">
        <v>174</v>
      </c>
      <c r="D148" s="51"/>
      <c r="E148" s="35" t="str">
        <f>HYPERLINK("https://www.google.ru/search?q=1001030-320&amp;newwindow=1&amp;tbm=isch","Еще фото")</f>
        <v>Еще фото</v>
      </c>
      <c r="F148" s="26" t="s">
        <v>77</v>
      </c>
      <c r="G148" s="24" t="s">
        <v>29</v>
      </c>
      <c r="H148" s="24" t="s">
        <v>28</v>
      </c>
      <c r="I148" s="24" t="s">
        <v>29</v>
      </c>
      <c r="J148" s="14" t="s">
        <v>45</v>
      </c>
      <c r="K148" s="15" t="s">
        <v>54</v>
      </c>
      <c r="L148" s="54"/>
      <c r="M148" s="14"/>
      <c r="N148" s="14" t="s">
        <v>144</v>
      </c>
      <c r="O148" s="14"/>
      <c r="P148" s="15" t="s">
        <v>172</v>
      </c>
      <c r="Q148" s="16">
        <v>6899</v>
      </c>
      <c r="R148" s="17">
        <v>60</v>
      </c>
      <c r="S148" s="27">
        <v>3173.5399999999995</v>
      </c>
      <c r="T148" s="19" t="s">
        <v>36</v>
      </c>
      <c r="U148" s="20" t="s">
        <v>41</v>
      </c>
      <c r="V148" s="21" t="s">
        <v>50</v>
      </c>
      <c r="W148" s="22">
        <v>110</v>
      </c>
      <c r="X148" s="23"/>
    </row>
    <row r="149" spans="1:24" s="1" customFormat="1" ht="35" customHeight="1" x14ac:dyDescent="0.3">
      <c r="A149" s="11" t="s">
        <v>23</v>
      </c>
      <c r="B149" s="11" t="s">
        <v>175</v>
      </c>
      <c r="C149" s="12" t="s">
        <v>176</v>
      </c>
      <c r="D149" s="49"/>
      <c r="E149" s="35" t="str">
        <f>HYPERLINK("https://www.google.ru/search?q=1021001-001&amp;newwindow=1&amp;tbm=isch","Еще фото")</f>
        <v>Еще фото</v>
      </c>
      <c r="F149" s="13" t="s">
        <v>53</v>
      </c>
      <c r="G149" s="11" t="s">
        <v>27</v>
      </c>
      <c r="H149" s="11" t="s">
        <v>28</v>
      </c>
      <c r="I149" s="14" t="s">
        <v>29</v>
      </c>
      <c r="J149" s="14" t="s">
        <v>30</v>
      </c>
      <c r="K149" s="15" t="s">
        <v>31</v>
      </c>
      <c r="L149" s="52" t="s">
        <v>177</v>
      </c>
      <c r="M149" s="14"/>
      <c r="N149" s="14" t="s">
        <v>57</v>
      </c>
      <c r="O149" s="14"/>
      <c r="P149" s="15" t="s">
        <v>178</v>
      </c>
      <c r="Q149" s="16">
        <v>2799</v>
      </c>
      <c r="R149" s="17">
        <v>60</v>
      </c>
      <c r="S149" s="27">
        <v>1287.5399999999997</v>
      </c>
      <c r="T149" s="19" t="s">
        <v>36</v>
      </c>
      <c r="U149" s="20" t="s">
        <v>39</v>
      </c>
      <c r="V149" s="22">
        <v>44</v>
      </c>
      <c r="W149" s="22">
        <v>12</v>
      </c>
      <c r="X149" s="23"/>
    </row>
    <row r="150" spans="1:24" s="1" customFormat="1" ht="35" customHeight="1" x14ac:dyDescent="0.3">
      <c r="A150" s="24" t="s">
        <v>23</v>
      </c>
      <c r="B150" s="24" t="s">
        <v>175</v>
      </c>
      <c r="C150" s="12" t="s">
        <v>176</v>
      </c>
      <c r="D150" s="50"/>
      <c r="E150" s="35" t="str">
        <f>HYPERLINK("https://www.google.ru/search?q=1021001-001&amp;newwindow=1&amp;tbm=isch","Еще фото")</f>
        <v>Еще фото</v>
      </c>
      <c r="F150" s="13" t="s">
        <v>53</v>
      </c>
      <c r="G150" s="24" t="s">
        <v>27</v>
      </c>
      <c r="H150" s="24" t="s">
        <v>28</v>
      </c>
      <c r="I150" s="24" t="s">
        <v>29</v>
      </c>
      <c r="J150" s="14" t="s">
        <v>30</v>
      </c>
      <c r="K150" s="15" t="s">
        <v>31</v>
      </c>
      <c r="L150" s="53"/>
      <c r="M150" s="14"/>
      <c r="N150" s="14" t="s">
        <v>57</v>
      </c>
      <c r="O150" s="14"/>
      <c r="P150" s="15" t="s">
        <v>178</v>
      </c>
      <c r="Q150" s="16">
        <v>2799</v>
      </c>
      <c r="R150" s="17">
        <v>60</v>
      </c>
      <c r="S150" s="27">
        <v>1287.5399999999997</v>
      </c>
      <c r="T150" s="19" t="s">
        <v>36</v>
      </c>
      <c r="U150" s="20" t="s">
        <v>40</v>
      </c>
      <c r="V150" s="22">
        <v>46</v>
      </c>
      <c r="W150" s="22">
        <v>22</v>
      </c>
      <c r="X150" s="23"/>
    </row>
    <row r="151" spans="1:24" s="1" customFormat="1" ht="37.049999999999997" customHeight="1" x14ac:dyDescent="0.3">
      <c r="A151" s="24" t="s">
        <v>23</v>
      </c>
      <c r="B151" s="24" t="s">
        <v>175</v>
      </c>
      <c r="C151" s="12" t="s">
        <v>176</v>
      </c>
      <c r="D151" s="51"/>
      <c r="E151" s="35" t="str">
        <f>HYPERLINK("https://www.google.ru/search?q=1021001-001&amp;newwindow=1&amp;tbm=isch","Еще фото")</f>
        <v>Еще фото</v>
      </c>
      <c r="F151" s="13" t="s">
        <v>53</v>
      </c>
      <c r="G151" s="24" t="s">
        <v>27</v>
      </c>
      <c r="H151" s="24" t="s">
        <v>28</v>
      </c>
      <c r="I151" s="24" t="s">
        <v>29</v>
      </c>
      <c r="J151" s="14" t="s">
        <v>30</v>
      </c>
      <c r="K151" s="15" t="s">
        <v>31</v>
      </c>
      <c r="L151" s="54"/>
      <c r="M151" s="14"/>
      <c r="N151" s="14" t="s">
        <v>57</v>
      </c>
      <c r="O151" s="14"/>
      <c r="P151" s="15" t="s">
        <v>178</v>
      </c>
      <c r="Q151" s="16">
        <v>2799</v>
      </c>
      <c r="R151" s="17">
        <v>60</v>
      </c>
      <c r="S151" s="27">
        <v>1287.5399999999997</v>
      </c>
      <c r="T151" s="19" t="s">
        <v>36</v>
      </c>
      <c r="U151" s="20" t="s">
        <v>41</v>
      </c>
      <c r="V151" s="21" t="s">
        <v>42</v>
      </c>
      <c r="W151" s="22">
        <v>1</v>
      </c>
      <c r="X151" s="23"/>
    </row>
    <row r="152" spans="1:24" s="1" customFormat="1" ht="108" customHeight="1" x14ac:dyDescent="0.3">
      <c r="A152" s="11" t="s">
        <v>23</v>
      </c>
      <c r="B152" s="11" t="s">
        <v>179</v>
      </c>
      <c r="C152" s="12" t="s">
        <v>180</v>
      </c>
      <c r="D152" s="29"/>
      <c r="E152" s="35" t="str">
        <f>HYPERLINK("https://www.google.ru/search?q=1021001-036&amp;newwindow=1&amp;tbm=isch","Еще фото")</f>
        <v>Еще фото</v>
      </c>
      <c r="F152" s="26"/>
      <c r="G152" s="11" t="s">
        <v>27</v>
      </c>
      <c r="H152" s="11" t="s">
        <v>28</v>
      </c>
      <c r="I152" s="14" t="s">
        <v>29</v>
      </c>
      <c r="J152" s="14" t="s">
        <v>30</v>
      </c>
      <c r="K152" s="15" t="s">
        <v>31</v>
      </c>
      <c r="L152" s="14" t="s">
        <v>181</v>
      </c>
      <c r="M152" s="14"/>
      <c r="N152" s="14" t="s">
        <v>81</v>
      </c>
      <c r="O152" s="14"/>
      <c r="P152" s="15" t="s">
        <v>178</v>
      </c>
      <c r="Q152" s="16">
        <v>2599</v>
      </c>
      <c r="R152" s="17">
        <v>60</v>
      </c>
      <c r="S152" s="27">
        <v>1195.5399999999997</v>
      </c>
      <c r="T152" s="19" t="s">
        <v>36</v>
      </c>
      <c r="U152" s="20" t="s">
        <v>37</v>
      </c>
      <c r="V152" s="21" t="s">
        <v>38</v>
      </c>
      <c r="W152" s="22">
        <v>120</v>
      </c>
      <c r="X152" s="23"/>
    </row>
    <row r="153" spans="1:24" s="1" customFormat="1" ht="26" customHeight="1" x14ac:dyDescent="0.3">
      <c r="A153" s="11" t="s">
        <v>23</v>
      </c>
      <c r="B153" s="11" t="s">
        <v>182</v>
      </c>
      <c r="C153" s="12" t="s">
        <v>183</v>
      </c>
      <c r="D153" s="49"/>
      <c r="E153" s="35" t="str">
        <f>HYPERLINK("https://www.google.ru/search?q=1021001-800&amp;newwindow=1&amp;tbm=isch","Еще фото")</f>
        <v>Еще фото</v>
      </c>
      <c r="F153" s="13" t="s">
        <v>26</v>
      </c>
      <c r="G153" s="11" t="s">
        <v>27</v>
      </c>
      <c r="H153" s="11" t="s">
        <v>28</v>
      </c>
      <c r="I153" s="14" t="s">
        <v>29</v>
      </c>
      <c r="J153" s="14" t="s">
        <v>30</v>
      </c>
      <c r="K153" s="15" t="s">
        <v>31</v>
      </c>
      <c r="L153" s="52" t="s">
        <v>177</v>
      </c>
      <c r="M153" s="14"/>
      <c r="N153" s="14" t="s">
        <v>184</v>
      </c>
      <c r="O153" s="14"/>
      <c r="P153" s="15" t="s">
        <v>178</v>
      </c>
      <c r="Q153" s="16">
        <v>2799</v>
      </c>
      <c r="R153" s="17">
        <v>60</v>
      </c>
      <c r="S153" s="27">
        <v>1287.5399999999997</v>
      </c>
      <c r="T153" s="19" t="s">
        <v>36</v>
      </c>
      <c r="U153" s="20" t="s">
        <v>37</v>
      </c>
      <c r="V153" s="21" t="s">
        <v>38</v>
      </c>
      <c r="W153" s="22">
        <v>77</v>
      </c>
      <c r="X153" s="23"/>
    </row>
    <row r="154" spans="1:24" s="1" customFormat="1" ht="26" customHeight="1" x14ac:dyDescent="0.3">
      <c r="A154" s="24" t="s">
        <v>23</v>
      </c>
      <c r="B154" s="24" t="s">
        <v>182</v>
      </c>
      <c r="C154" s="12" t="s">
        <v>183</v>
      </c>
      <c r="D154" s="50"/>
      <c r="E154" s="35" t="str">
        <f>HYPERLINK("https://www.google.ru/search?q=1021001-800&amp;newwindow=1&amp;tbm=isch","Еще фото")</f>
        <v>Еще фото</v>
      </c>
      <c r="F154" s="13" t="s">
        <v>26</v>
      </c>
      <c r="G154" s="24" t="s">
        <v>27</v>
      </c>
      <c r="H154" s="24" t="s">
        <v>28</v>
      </c>
      <c r="I154" s="24" t="s">
        <v>29</v>
      </c>
      <c r="J154" s="14" t="s">
        <v>30</v>
      </c>
      <c r="K154" s="15" t="s">
        <v>31</v>
      </c>
      <c r="L154" s="53"/>
      <c r="M154" s="14"/>
      <c r="N154" s="14" t="s">
        <v>184</v>
      </c>
      <c r="O154" s="14"/>
      <c r="P154" s="15" t="s">
        <v>178</v>
      </c>
      <c r="Q154" s="16">
        <v>2799</v>
      </c>
      <c r="R154" s="17">
        <v>60</v>
      </c>
      <c r="S154" s="27">
        <v>1287.5399999999997</v>
      </c>
      <c r="T154" s="19" t="s">
        <v>36</v>
      </c>
      <c r="U154" s="20" t="s">
        <v>39</v>
      </c>
      <c r="V154" s="22">
        <v>44</v>
      </c>
      <c r="W154" s="22">
        <v>138</v>
      </c>
      <c r="X154" s="23"/>
    </row>
    <row r="155" spans="1:24" s="1" customFormat="1" ht="26" customHeight="1" x14ac:dyDescent="0.3">
      <c r="A155" s="24" t="s">
        <v>23</v>
      </c>
      <c r="B155" s="24" t="s">
        <v>182</v>
      </c>
      <c r="C155" s="12" t="s">
        <v>183</v>
      </c>
      <c r="D155" s="50"/>
      <c r="E155" s="35" t="str">
        <f>HYPERLINK("https://www.google.ru/search?q=1021001-800&amp;newwindow=1&amp;tbm=isch","Еще фото")</f>
        <v>Еще фото</v>
      </c>
      <c r="F155" s="13" t="s">
        <v>26</v>
      </c>
      <c r="G155" s="24" t="s">
        <v>27</v>
      </c>
      <c r="H155" s="24" t="s">
        <v>28</v>
      </c>
      <c r="I155" s="24" t="s">
        <v>29</v>
      </c>
      <c r="J155" s="14" t="s">
        <v>30</v>
      </c>
      <c r="K155" s="15" t="s">
        <v>31</v>
      </c>
      <c r="L155" s="53"/>
      <c r="M155" s="14"/>
      <c r="N155" s="14" t="s">
        <v>184</v>
      </c>
      <c r="O155" s="14"/>
      <c r="P155" s="15" t="s">
        <v>178</v>
      </c>
      <c r="Q155" s="16">
        <v>2799</v>
      </c>
      <c r="R155" s="17">
        <v>60</v>
      </c>
      <c r="S155" s="27">
        <v>1287.5399999999997</v>
      </c>
      <c r="T155" s="19" t="s">
        <v>36</v>
      </c>
      <c r="U155" s="20" t="s">
        <v>40</v>
      </c>
      <c r="V155" s="22">
        <v>46</v>
      </c>
      <c r="W155" s="22">
        <v>244</v>
      </c>
      <c r="X155" s="23"/>
    </row>
    <row r="156" spans="1:24" s="1" customFormat="1" ht="26" customHeight="1" x14ac:dyDescent="0.3">
      <c r="A156" s="24" t="s">
        <v>23</v>
      </c>
      <c r="B156" s="24" t="s">
        <v>182</v>
      </c>
      <c r="C156" s="12" t="s">
        <v>183</v>
      </c>
      <c r="D156" s="51"/>
      <c r="E156" s="35" t="str">
        <f>HYPERLINK("https://www.google.ru/search?q=1021001-800&amp;newwindow=1&amp;tbm=isch","Еще фото")</f>
        <v>Еще фото</v>
      </c>
      <c r="F156" s="13" t="s">
        <v>26</v>
      </c>
      <c r="G156" s="24" t="s">
        <v>27</v>
      </c>
      <c r="H156" s="24" t="s">
        <v>28</v>
      </c>
      <c r="I156" s="24" t="s">
        <v>29</v>
      </c>
      <c r="J156" s="14" t="s">
        <v>30</v>
      </c>
      <c r="K156" s="15" t="s">
        <v>31</v>
      </c>
      <c r="L156" s="54"/>
      <c r="M156" s="14"/>
      <c r="N156" s="14" t="s">
        <v>184</v>
      </c>
      <c r="O156" s="14"/>
      <c r="P156" s="15" t="s">
        <v>178</v>
      </c>
      <c r="Q156" s="16">
        <v>2799</v>
      </c>
      <c r="R156" s="17">
        <v>60</v>
      </c>
      <c r="S156" s="27">
        <v>1287.5399999999997</v>
      </c>
      <c r="T156" s="19" t="s">
        <v>36</v>
      </c>
      <c r="U156" s="20" t="s">
        <v>41</v>
      </c>
      <c r="V156" s="21" t="s">
        <v>42</v>
      </c>
      <c r="W156" s="22">
        <v>106</v>
      </c>
      <c r="X156" s="23"/>
    </row>
    <row r="157" spans="1:24" s="1" customFormat="1" ht="108" customHeight="1" x14ac:dyDescent="0.3">
      <c r="A157" s="11" t="s">
        <v>23</v>
      </c>
      <c r="B157" s="11" t="s">
        <v>185</v>
      </c>
      <c r="C157" s="12" t="s">
        <v>186</v>
      </c>
      <c r="D157" s="29"/>
      <c r="E157" s="35" t="str">
        <f>HYPERLINK("https://www.google.ru/search?q=1021002-001&amp;newwindow=1&amp;tbm=isch","Еще фото")</f>
        <v>Еще фото</v>
      </c>
      <c r="F157" s="26"/>
      <c r="G157" s="11" t="s">
        <v>27</v>
      </c>
      <c r="H157" s="11" t="s">
        <v>28</v>
      </c>
      <c r="I157" s="14" t="s">
        <v>29</v>
      </c>
      <c r="J157" s="14" t="s">
        <v>30</v>
      </c>
      <c r="K157" s="15" t="s">
        <v>31</v>
      </c>
      <c r="L157" s="14" t="s">
        <v>32</v>
      </c>
      <c r="M157" s="14" t="s">
        <v>33</v>
      </c>
      <c r="N157" s="14" t="s">
        <v>57</v>
      </c>
      <c r="O157" s="14"/>
      <c r="P157" s="15" t="s">
        <v>35</v>
      </c>
      <c r="Q157" s="16">
        <v>2799</v>
      </c>
      <c r="R157" s="17">
        <v>60</v>
      </c>
      <c r="S157" s="27">
        <v>1287.5399999999997</v>
      </c>
      <c r="T157" s="19" t="s">
        <v>36</v>
      </c>
      <c r="U157" s="20" t="s">
        <v>37</v>
      </c>
      <c r="V157" s="21" t="s">
        <v>38</v>
      </c>
      <c r="W157" s="22">
        <v>1</v>
      </c>
      <c r="X157" s="23"/>
    </row>
    <row r="158" spans="1:24" s="1" customFormat="1" ht="108" customHeight="1" x14ac:dyDescent="0.3">
      <c r="A158" s="11" t="s">
        <v>23</v>
      </c>
      <c r="B158" s="11" t="s">
        <v>187</v>
      </c>
      <c r="C158" s="12" t="s">
        <v>188</v>
      </c>
      <c r="D158" s="29"/>
      <c r="E158" s="35" t="str">
        <f>HYPERLINK("https://www.google.ru/search?q=1021002-700&amp;newwindow=1&amp;tbm=isch","Еще фото")</f>
        <v>Еще фото</v>
      </c>
      <c r="F158" s="26"/>
      <c r="G158" s="11" t="s">
        <v>27</v>
      </c>
      <c r="H158" s="11" t="s">
        <v>28</v>
      </c>
      <c r="I158" s="14" t="s">
        <v>29</v>
      </c>
      <c r="J158" s="14" t="s">
        <v>30</v>
      </c>
      <c r="K158" s="15" t="s">
        <v>31</v>
      </c>
      <c r="L158" s="14" t="s">
        <v>32</v>
      </c>
      <c r="M158" s="14" t="s">
        <v>33</v>
      </c>
      <c r="N158" s="14" t="s">
        <v>189</v>
      </c>
      <c r="O158" s="14"/>
      <c r="P158" s="15" t="s">
        <v>35</v>
      </c>
      <c r="Q158" s="16">
        <v>2799</v>
      </c>
      <c r="R158" s="17">
        <v>60</v>
      </c>
      <c r="S158" s="27">
        <v>1287.5399999999997</v>
      </c>
      <c r="T158" s="19" t="s">
        <v>36</v>
      </c>
      <c r="U158" s="20" t="s">
        <v>37</v>
      </c>
      <c r="V158" s="21" t="s">
        <v>38</v>
      </c>
      <c r="W158" s="22">
        <v>7</v>
      </c>
      <c r="X158" s="23"/>
    </row>
    <row r="159" spans="1:24" s="1" customFormat="1" ht="26" customHeight="1" x14ac:dyDescent="0.3">
      <c r="A159" s="11" t="s">
        <v>23</v>
      </c>
      <c r="B159" s="11" t="s">
        <v>190</v>
      </c>
      <c r="C159" s="12" t="s">
        <v>191</v>
      </c>
      <c r="D159" s="49"/>
      <c r="E159" s="35" t="str">
        <f>HYPERLINK("https://www.google.ru/search?q=1021004-001&amp;newwindow=1&amp;tbm=isch","Еще фото")</f>
        <v>Еще фото</v>
      </c>
      <c r="F159" s="13" t="s">
        <v>26</v>
      </c>
      <c r="G159" s="11" t="s">
        <v>118</v>
      </c>
      <c r="H159" s="11" t="s">
        <v>28</v>
      </c>
      <c r="I159" s="14" t="s">
        <v>29</v>
      </c>
      <c r="J159" s="14" t="s">
        <v>30</v>
      </c>
      <c r="K159" s="15" t="s">
        <v>54</v>
      </c>
      <c r="L159" s="52" t="s">
        <v>192</v>
      </c>
      <c r="M159" s="14" t="s">
        <v>193</v>
      </c>
      <c r="N159" s="14" t="s">
        <v>57</v>
      </c>
      <c r="O159" s="14"/>
      <c r="P159" s="15" t="s">
        <v>194</v>
      </c>
      <c r="Q159" s="16">
        <v>3599</v>
      </c>
      <c r="R159" s="17">
        <v>60</v>
      </c>
      <c r="S159" s="27">
        <v>1655.5399999999997</v>
      </c>
      <c r="T159" s="19" t="s">
        <v>36</v>
      </c>
      <c r="U159" s="20" t="s">
        <v>39</v>
      </c>
      <c r="V159" s="21" t="s">
        <v>59</v>
      </c>
      <c r="W159" s="22">
        <v>4</v>
      </c>
      <c r="X159" s="23"/>
    </row>
    <row r="160" spans="1:24" s="1" customFormat="1" ht="26" customHeight="1" x14ac:dyDescent="0.3">
      <c r="A160" s="24" t="s">
        <v>23</v>
      </c>
      <c r="B160" s="24" t="s">
        <v>190</v>
      </c>
      <c r="C160" s="12" t="s">
        <v>191</v>
      </c>
      <c r="D160" s="50"/>
      <c r="E160" s="35" t="str">
        <f>HYPERLINK("https://www.google.ru/search?q=1021004-001&amp;newwindow=1&amp;tbm=isch","Еще фото")</f>
        <v>Еще фото</v>
      </c>
      <c r="F160" s="13" t="s">
        <v>26</v>
      </c>
      <c r="G160" s="24" t="s">
        <v>118</v>
      </c>
      <c r="H160" s="24" t="s">
        <v>28</v>
      </c>
      <c r="I160" s="24" t="s">
        <v>29</v>
      </c>
      <c r="J160" s="14" t="s">
        <v>30</v>
      </c>
      <c r="K160" s="15" t="s">
        <v>54</v>
      </c>
      <c r="L160" s="53"/>
      <c r="M160" s="14" t="s">
        <v>193</v>
      </c>
      <c r="N160" s="14" t="s">
        <v>57</v>
      </c>
      <c r="O160" s="14"/>
      <c r="P160" s="15" t="s">
        <v>194</v>
      </c>
      <c r="Q160" s="16">
        <v>3599</v>
      </c>
      <c r="R160" s="17">
        <v>60</v>
      </c>
      <c r="S160" s="27">
        <v>1655.5399999999997</v>
      </c>
      <c r="T160" s="19" t="s">
        <v>36</v>
      </c>
      <c r="U160" s="20" t="s">
        <v>40</v>
      </c>
      <c r="V160" s="21" t="s">
        <v>42</v>
      </c>
      <c r="W160" s="22">
        <v>89</v>
      </c>
      <c r="X160" s="23"/>
    </row>
    <row r="161" spans="1:24" s="1" customFormat="1" ht="26" customHeight="1" x14ac:dyDescent="0.3">
      <c r="A161" s="24" t="s">
        <v>23</v>
      </c>
      <c r="B161" s="24" t="s">
        <v>190</v>
      </c>
      <c r="C161" s="12" t="s">
        <v>191</v>
      </c>
      <c r="D161" s="50"/>
      <c r="E161" s="35" t="str">
        <f>HYPERLINK("https://www.google.ru/search?q=1021004-001&amp;newwindow=1&amp;tbm=isch","Еще фото")</f>
        <v>Еще фото</v>
      </c>
      <c r="F161" s="13" t="s">
        <v>26</v>
      </c>
      <c r="G161" s="24" t="s">
        <v>118</v>
      </c>
      <c r="H161" s="24" t="s">
        <v>28</v>
      </c>
      <c r="I161" s="24" t="s">
        <v>29</v>
      </c>
      <c r="J161" s="14" t="s">
        <v>30</v>
      </c>
      <c r="K161" s="15" t="s">
        <v>54</v>
      </c>
      <c r="L161" s="53"/>
      <c r="M161" s="14" t="s">
        <v>193</v>
      </c>
      <c r="N161" s="14" t="s">
        <v>57</v>
      </c>
      <c r="O161" s="14"/>
      <c r="P161" s="15" t="s">
        <v>194</v>
      </c>
      <c r="Q161" s="16">
        <v>3599</v>
      </c>
      <c r="R161" s="17">
        <v>60</v>
      </c>
      <c r="S161" s="27">
        <v>1655.5399999999997</v>
      </c>
      <c r="T161" s="19" t="s">
        <v>36</v>
      </c>
      <c r="U161" s="20" t="s">
        <v>41</v>
      </c>
      <c r="V161" s="21" t="s">
        <v>50</v>
      </c>
      <c r="W161" s="22">
        <v>33</v>
      </c>
      <c r="X161" s="23"/>
    </row>
    <row r="162" spans="1:24" s="1" customFormat="1" ht="26" customHeight="1" x14ac:dyDescent="0.3">
      <c r="A162" s="24" t="s">
        <v>23</v>
      </c>
      <c r="B162" s="24" t="s">
        <v>190</v>
      </c>
      <c r="C162" s="12" t="s">
        <v>191</v>
      </c>
      <c r="D162" s="51"/>
      <c r="E162" s="35" t="str">
        <f>HYPERLINK("https://www.google.ru/search?q=1021004-001&amp;newwindow=1&amp;tbm=isch","Еще фото")</f>
        <v>Еще фото</v>
      </c>
      <c r="F162" s="13" t="s">
        <v>26</v>
      </c>
      <c r="G162" s="24" t="s">
        <v>118</v>
      </c>
      <c r="H162" s="24" t="s">
        <v>28</v>
      </c>
      <c r="I162" s="24" t="s">
        <v>29</v>
      </c>
      <c r="J162" s="14" t="s">
        <v>30</v>
      </c>
      <c r="K162" s="15" t="s">
        <v>54</v>
      </c>
      <c r="L162" s="54"/>
      <c r="M162" s="14" t="s">
        <v>193</v>
      </c>
      <c r="N162" s="14" t="s">
        <v>57</v>
      </c>
      <c r="O162" s="14"/>
      <c r="P162" s="15" t="s">
        <v>194</v>
      </c>
      <c r="Q162" s="16">
        <v>3599</v>
      </c>
      <c r="R162" s="17">
        <v>60</v>
      </c>
      <c r="S162" s="27">
        <v>1655.5399999999997</v>
      </c>
      <c r="T162" s="19" t="s">
        <v>36</v>
      </c>
      <c r="U162" s="20" t="s">
        <v>49</v>
      </c>
      <c r="V162" s="21" t="s">
        <v>60</v>
      </c>
      <c r="W162" s="22">
        <v>77</v>
      </c>
      <c r="X162" s="23"/>
    </row>
    <row r="163" spans="1:24" s="1" customFormat="1" ht="26" customHeight="1" x14ac:dyDescent="0.3">
      <c r="A163" s="11" t="s">
        <v>23</v>
      </c>
      <c r="B163" s="11" t="s">
        <v>195</v>
      </c>
      <c r="C163" s="12" t="s">
        <v>196</v>
      </c>
      <c r="D163" s="49"/>
      <c r="E163" s="35" t="str">
        <f>HYPERLINK("https://www.google.ru/search?q=1021007-007&amp;newwindow=1&amp;tbm=isch","Еще фото")</f>
        <v>Еще фото</v>
      </c>
      <c r="F163" s="13" t="s">
        <v>26</v>
      </c>
      <c r="G163" s="11" t="s">
        <v>27</v>
      </c>
      <c r="H163" s="11" t="s">
        <v>28</v>
      </c>
      <c r="I163" s="14" t="s">
        <v>29</v>
      </c>
      <c r="J163" s="14" t="s">
        <v>30</v>
      </c>
      <c r="K163" s="15" t="s">
        <v>31</v>
      </c>
      <c r="L163" s="52" t="s">
        <v>197</v>
      </c>
      <c r="M163" s="14"/>
      <c r="N163" s="14" t="s">
        <v>57</v>
      </c>
      <c r="O163" s="14"/>
      <c r="P163" s="15" t="s">
        <v>198</v>
      </c>
      <c r="Q163" s="16">
        <v>3699</v>
      </c>
      <c r="R163" s="17">
        <v>60</v>
      </c>
      <c r="S163" s="27">
        <v>1701.5399999999997</v>
      </c>
      <c r="T163" s="19" t="s">
        <v>36</v>
      </c>
      <c r="U163" s="20" t="s">
        <v>37</v>
      </c>
      <c r="V163" s="21" t="s">
        <v>38</v>
      </c>
      <c r="W163" s="22">
        <v>29</v>
      </c>
      <c r="X163" s="23"/>
    </row>
    <row r="164" spans="1:24" s="1" customFormat="1" ht="26" customHeight="1" x14ac:dyDescent="0.3">
      <c r="A164" s="24" t="s">
        <v>23</v>
      </c>
      <c r="B164" s="24" t="s">
        <v>195</v>
      </c>
      <c r="C164" s="12" t="s">
        <v>196</v>
      </c>
      <c r="D164" s="50"/>
      <c r="E164" s="35" t="str">
        <f>HYPERLINK("https://www.google.ru/search?q=1021007-007&amp;newwindow=1&amp;tbm=isch","Еще фото")</f>
        <v>Еще фото</v>
      </c>
      <c r="F164" s="13" t="s">
        <v>26</v>
      </c>
      <c r="G164" s="24" t="s">
        <v>27</v>
      </c>
      <c r="H164" s="24" t="s">
        <v>28</v>
      </c>
      <c r="I164" s="24" t="s">
        <v>29</v>
      </c>
      <c r="J164" s="14" t="s">
        <v>30</v>
      </c>
      <c r="K164" s="15" t="s">
        <v>31</v>
      </c>
      <c r="L164" s="53"/>
      <c r="M164" s="14"/>
      <c r="N164" s="14" t="s">
        <v>57</v>
      </c>
      <c r="O164" s="14"/>
      <c r="P164" s="15" t="s">
        <v>198</v>
      </c>
      <c r="Q164" s="16">
        <v>3699</v>
      </c>
      <c r="R164" s="17">
        <v>60</v>
      </c>
      <c r="S164" s="27">
        <v>1701.5399999999997</v>
      </c>
      <c r="T164" s="19" t="s">
        <v>36</v>
      </c>
      <c r="U164" s="20" t="s">
        <v>39</v>
      </c>
      <c r="V164" s="22">
        <v>44</v>
      </c>
      <c r="W164" s="22">
        <v>121</v>
      </c>
      <c r="X164" s="23"/>
    </row>
    <row r="165" spans="1:24" s="1" customFormat="1" ht="26" customHeight="1" x14ac:dyDescent="0.3">
      <c r="A165" s="24" t="s">
        <v>23</v>
      </c>
      <c r="B165" s="24" t="s">
        <v>195</v>
      </c>
      <c r="C165" s="12" t="s">
        <v>196</v>
      </c>
      <c r="D165" s="50"/>
      <c r="E165" s="35" t="str">
        <f>HYPERLINK("https://www.google.ru/search?q=1021007-007&amp;newwindow=1&amp;tbm=isch","Еще фото")</f>
        <v>Еще фото</v>
      </c>
      <c r="F165" s="13" t="s">
        <v>26</v>
      </c>
      <c r="G165" s="24" t="s">
        <v>27</v>
      </c>
      <c r="H165" s="24" t="s">
        <v>28</v>
      </c>
      <c r="I165" s="24" t="s">
        <v>29</v>
      </c>
      <c r="J165" s="14" t="s">
        <v>30</v>
      </c>
      <c r="K165" s="15" t="s">
        <v>31</v>
      </c>
      <c r="L165" s="53"/>
      <c r="M165" s="14"/>
      <c r="N165" s="14" t="s">
        <v>57</v>
      </c>
      <c r="O165" s="14"/>
      <c r="P165" s="15" t="s">
        <v>198</v>
      </c>
      <c r="Q165" s="16">
        <v>3699</v>
      </c>
      <c r="R165" s="17">
        <v>60</v>
      </c>
      <c r="S165" s="27">
        <v>1701.5399999999997</v>
      </c>
      <c r="T165" s="19" t="s">
        <v>36</v>
      </c>
      <c r="U165" s="20" t="s">
        <v>40</v>
      </c>
      <c r="V165" s="22">
        <v>46</v>
      </c>
      <c r="W165" s="22">
        <v>161</v>
      </c>
      <c r="X165" s="23"/>
    </row>
    <row r="166" spans="1:24" s="1" customFormat="1" ht="26" customHeight="1" x14ac:dyDescent="0.3">
      <c r="A166" s="24" t="s">
        <v>23</v>
      </c>
      <c r="B166" s="24" t="s">
        <v>195</v>
      </c>
      <c r="C166" s="12" t="s">
        <v>196</v>
      </c>
      <c r="D166" s="51"/>
      <c r="E166" s="35" t="str">
        <f>HYPERLINK("https://www.google.ru/search?q=1021007-007&amp;newwindow=1&amp;tbm=isch","Еще фото")</f>
        <v>Еще фото</v>
      </c>
      <c r="F166" s="13" t="s">
        <v>26</v>
      </c>
      <c r="G166" s="24" t="s">
        <v>27</v>
      </c>
      <c r="H166" s="24" t="s">
        <v>28</v>
      </c>
      <c r="I166" s="24" t="s">
        <v>29</v>
      </c>
      <c r="J166" s="14" t="s">
        <v>30</v>
      </c>
      <c r="K166" s="15" t="s">
        <v>31</v>
      </c>
      <c r="L166" s="54"/>
      <c r="M166" s="14"/>
      <c r="N166" s="14" t="s">
        <v>57</v>
      </c>
      <c r="O166" s="14"/>
      <c r="P166" s="15" t="s">
        <v>198</v>
      </c>
      <c r="Q166" s="16">
        <v>3699</v>
      </c>
      <c r="R166" s="17">
        <v>60</v>
      </c>
      <c r="S166" s="27">
        <v>1701.5399999999997</v>
      </c>
      <c r="T166" s="19" t="s">
        <v>36</v>
      </c>
      <c r="U166" s="20" t="s">
        <v>41</v>
      </c>
      <c r="V166" s="21" t="s">
        <v>42</v>
      </c>
      <c r="W166" s="22">
        <v>50</v>
      </c>
      <c r="X166" s="23"/>
    </row>
    <row r="167" spans="1:24" s="1" customFormat="1" ht="26" customHeight="1" x14ac:dyDescent="0.3">
      <c r="A167" s="11" t="s">
        <v>23</v>
      </c>
      <c r="B167" s="11" t="s">
        <v>199</v>
      </c>
      <c r="C167" s="12" t="s">
        <v>200</v>
      </c>
      <c r="D167" s="49"/>
      <c r="E167" s="35" t="str">
        <f>HYPERLINK("https://www.google.ru/search?q=1030001-001&amp;newwindow=1&amp;tbm=isch","Еще фото")</f>
        <v>Еще фото</v>
      </c>
      <c r="F167" s="13" t="s">
        <v>26</v>
      </c>
      <c r="G167" s="11" t="s">
        <v>201</v>
      </c>
      <c r="H167" s="11" t="s">
        <v>28</v>
      </c>
      <c r="I167" s="14" t="s">
        <v>202</v>
      </c>
      <c r="J167" s="14" t="s">
        <v>203</v>
      </c>
      <c r="K167" s="15" t="s">
        <v>54</v>
      </c>
      <c r="L167" s="52" t="s">
        <v>204</v>
      </c>
      <c r="M167" s="14"/>
      <c r="N167" s="14" t="s">
        <v>57</v>
      </c>
      <c r="O167" s="14"/>
      <c r="P167" s="15" t="s">
        <v>205</v>
      </c>
      <c r="Q167" s="16">
        <v>2499</v>
      </c>
      <c r="R167" s="17">
        <v>60</v>
      </c>
      <c r="S167" s="18">
        <v>1149.54</v>
      </c>
      <c r="T167" s="19" t="s">
        <v>36</v>
      </c>
      <c r="U167" s="20" t="s">
        <v>39</v>
      </c>
      <c r="V167" s="21" t="s">
        <v>59</v>
      </c>
      <c r="W167" s="22">
        <v>11</v>
      </c>
      <c r="X167" s="23"/>
    </row>
    <row r="168" spans="1:24" s="1" customFormat="1" ht="26" customHeight="1" x14ac:dyDescent="0.3">
      <c r="A168" s="24" t="s">
        <v>23</v>
      </c>
      <c r="B168" s="24" t="s">
        <v>199</v>
      </c>
      <c r="C168" s="12" t="s">
        <v>200</v>
      </c>
      <c r="D168" s="50"/>
      <c r="E168" s="35" t="str">
        <f>HYPERLINK("https://www.google.ru/search?q=1030001-001&amp;newwindow=1&amp;tbm=isch","Еще фото")</f>
        <v>Еще фото</v>
      </c>
      <c r="F168" s="13" t="s">
        <v>26</v>
      </c>
      <c r="G168" s="24" t="s">
        <v>201</v>
      </c>
      <c r="H168" s="24" t="s">
        <v>28</v>
      </c>
      <c r="I168" s="24" t="s">
        <v>202</v>
      </c>
      <c r="J168" s="14" t="s">
        <v>203</v>
      </c>
      <c r="K168" s="15" t="s">
        <v>54</v>
      </c>
      <c r="L168" s="53"/>
      <c r="M168" s="14"/>
      <c r="N168" s="14" t="s">
        <v>57</v>
      </c>
      <c r="O168" s="14"/>
      <c r="P168" s="15" t="s">
        <v>205</v>
      </c>
      <c r="Q168" s="16">
        <v>2499</v>
      </c>
      <c r="R168" s="17">
        <v>60</v>
      </c>
      <c r="S168" s="18">
        <v>1149.54</v>
      </c>
      <c r="T168" s="19" t="s">
        <v>36</v>
      </c>
      <c r="U168" s="20" t="s">
        <v>40</v>
      </c>
      <c r="V168" s="21" t="s">
        <v>42</v>
      </c>
      <c r="W168" s="22">
        <v>38</v>
      </c>
      <c r="X168" s="23"/>
    </row>
    <row r="169" spans="1:24" s="1" customFormat="1" ht="26" customHeight="1" x14ac:dyDescent="0.3">
      <c r="A169" s="24" t="s">
        <v>23</v>
      </c>
      <c r="B169" s="24" t="s">
        <v>199</v>
      </c>
      <c r="C169" s="12" t="s">
        <v>200</v>
      </c>
      <c r="D169" s="50"/>
      <c r="E169" s="35" t="str">
        <f>HYPERLINK("https://www.google.ru/search?q=1030001-001&amp;newwindow=1&amp;tbm=isch","Еще фото")</f>
        <v>Еще фото</v>
      </c>
      <c r="F169" s="13" t="s">
        <v>26</v>
      </c>
      <c r="G169" s="24" t="s">
        <v>201</v>
      </c>
      <c r="H169" s="24" t="s">
        <v>28</v>
      </c>
      <c r="I169" s="24" t="s">
        <v>202</v>
      </c>
      <c r="J169" s="14" t="s">
        <v>203</v>
      </c>
      <c r="K169" s="15" t="s">
        <v>54</v>
      </c>
      <c r="L169" s="53"/>
      <c r="M169" s="14"/>
      <c r="N169" s="14" t="s">
        <v>57</v>
      </c>
      <c r="O169" s="14"/>
      <c r="P169" s="15" t="s">
        <v>205</v>
      </c>
      <c r="Q169" s="16">
        <v>2499</v>
      </c>
      <c r="R169" s="17">
        <v>60</v>
      </c>
      <c r="S169" s="18">
        <v>1149.54</v>
      </c>
      <c r="T169" s="19" t="s">
        <v>36</v>
      </c>
      <c r="U169" s="20" t="s">
        <v>41</v>
      </c>
      <c r="V169" s="21" t="s">
        <v>50</v>
      </c>
      <c r="W169" s="22">
        <v>46</v>
      </c>
      <c r="X169" s="23"/>
    </row>
    <row r="170" spans="1:24" s="1" customFormat="1" ht="26" customHeight="1" x14ac:dyDescent="0.3">
      <c r="A170" s="24" t="s">
        <v>23</v>
      </c>
      <c r="B170" s="24" t="s">
        <v>199</v>
      </c>
      <c r="C170" s="12" t="s">
        <v>200</v>
      </c>
      <c r="D170" s="51"/>
      <c r="E170" s="35" t="str">
        <f>HYPERLINK("https://www.google.ru/search?q=1030001-001&amp;newwindow=1&amp;tbm=isch","Еще фото")</f>
        <v>Еще фото</v>
      </c>
      <c r="F170" s="13" t="s">
        <v>26</v>
      </c>
      <c r="G170" s="24" t="s">
        <v>201</v>
      </c>
      <c r="H170" s="24" t="s">
        <v>28</v>
      </c>
      <c r="I170" s="24" t="s">
        <v>202</v>
      </c>
      <c r="J170" s="14" t="s">
        <v>203</v>
      </c>
      <c r="K170" s="15" t="s">
        <v>54</v>
      </c>
      <c r="L170" s="54"/>
      <c r="M170" s="14"/>
      <c r="N170" s="14" t="s">
        <v>57</v>
      </c>
      <c r="O170" s="14"/>
      <c r="P170" s="15" t="s">
        <v>205</v>
      </c>
      <c r="Q170" s="16">
        <v>2499</v>
      </c>
      <c r="R170" s="17">
        <v>60</v>
      </c>
      <c r="S170" s="18">
        <v>1149.54</v>
      </c>
      <c r="T170" s="19" t="s">
        <v>36</v>
      </c>
      <c r="U170" s="20" t="s">
        <v>49</v>
      </c>
      <c r="V170" s="21" t="s">
        <v>60</v>
      </c>
      <c r="W170" s="22">
        <v>14</v>
      </c>
      <c r="X170" s="23"/>
    </row>
    <row r="171" spans="1:24" s="1" customFormat="1" ht="26" customHeight="1" x14ac:dyDescent="0.3">
      <c r="A171" s="11" t="s">
        <v>23</v>
      </c>
      <c r="B171" s="11" t="s">
        <v>206</v>
      </c>
      <c r="C171" s="12" t="s">
        <v>207</v>
      </c>
      <c r="D171" s="49"/>
      <c r="E171" s="35" t="str">
        <f>HYPERLINK("https://www.google.ru/search?q=1030002-001&amp;newwindow=1&amp;tbm=isch","Еще фото")</f>
        <v>Еще фото</v>
      </c>
      <c r="F171" s="26" t="s">
        <v>77</v>
      </c>
      <c r="G171" s="11" t="s">
        <v>201</v>
      </c>
      <c r="H171" s="11" t="s">
        <v>28</v>
      </c>
      <c r="I171" s="14" t="s">
        <v>202</v>
      </c>
      <c r="J171" s="14" t="s">
        <v>203</v>
      </c>
      <c r="K171" s="15" t="s">
        <v>54</v>
      </c>
      <c r="L171" s="52" t="s">
        <v>208</v>
      </c>
      <c r="M171" s="14"/>
      <c r="N171" s="14" t="s">
        <v>57</v>
      </c>
      <c r="O171" s="14"/>
      <c r="P171" s="15" t="s">
        <v>209</v>
      </c>
      <c r="Q171" s="16">
        <v>3299</v>
      </c>
      <c r="R171" s="17">
        <v>60</v>
      </c>
      <c r="S171" s="27">
        <v>1517.5399999999997</v>
      </c>
      <c r="T171" s="19" t="s">
        <v>36</v>
      </c>
      <c r="U171" s="20" t="s">
        <v>40</v>
      </c>
      <c r="V171" s="21" t="s">
        <v>42</v>
      </c>
      <c r="W171" s="22">
        <v>218</v>
      </c>
      <c r="X171" s="23"/>
    </row>
    <row r="172" spans="1:24" s="1" customFormat="1" ht="26" customHeight="1" x14ac:dyDescent="0.3">
      <c r="A172" s="24" t="s">
        <v>23</v>
      </c>
      <c r="B172" s="24" t="s">
        <v>206</v>
      </c>
      <c r="C172" s="12" t="s">
        <v>207</v>
      </c>
      <c r="D172" s="50"/>
      <c r="E172" s="35" t="str">
        <f>HYPERLINK("https://www.google.ru/search?q=1030002-001&amp;newwindow=1&amp;tbm=isch","Еще фото")</f>
        <v>Еще фото</v>
      </c>
      <c r="F172" s="26" t="s">
        <v>77</v>
      </c>
      <c r="G172" s="24" t="s">
        <v>201</v>
      </c>
      <c r="H172" s="24" t="s">
        <v>28</v>
      </c>
      <c r="I172" s="24" t="s">
        <v>202</v>
      </c>
      <c r="J172" s="14" t="s">
        <v>203</v>
      </c>
      <c r="K172" s="15" t="s">
        <v>54</v>
      </c>
      <c r="L172" s="53"/>
      <c r="M172" s="14"/>
      <c r="N172" s="14" t="s">
        <v>57</v>
      </c>
      <c r="O172" s="14"/>
      <c r="P172" s="15" t="s">
        <v>209</v>
      </c>
      <c r="Q172" s="16">
        <v>3299</v>
      </c>
      <c r="R172" s="17">
        <v>60</v>
      </c>
      <c r="S172" s="27">
        <v>1517.5399999999997</v>
      </c>
      <c r="T172" s="19" t="s">
        <v>36</v>
      </c>
      <c r="U172" s="20" t="s">
        <v>41</v>
      </c>
      <c r="V172" s="21" t="s">
        <v>50</v>
      </c>
      <c r="W172" s="22">
        <v>157</v>
      </c>
      <c r="X172" s="23"/>
    </row>
    <row r="173" spans="1:24" s="1" customFormat="1" ht="26" customHeight="1" x14ac:dyDescent="0.3">
      <c r="A173" s="24" t="s">
        <v>23</v>
      </c>
      <c r="B173" s="24" t="s">
        <v>206</v>
      </c>
      <c r="C173" s="12" t="s">
        <v>207</v>
      </c>
      <c r="D173" s="50"/>
      <c r="E173" s="35" t="str">
        <f>HYPERLINK("https://www.google.ru/search?q=1030002-001&amp;newwindow=1&amp;tbm=isch","Еще фото")</f>
        <v>Еще фото</v>
      </c>
      <c r="F173" s="26" t="s">
        <v>77</v>
      </c>
      <c r="G173" s="24" t="s">
        <v>201</v>
      </c>
      <c r="H173" s="24" t="s">
        <v>28</v>
      </c>
      <c r="I173" s="24" t="s">
        <v>202</v>
      </c>
      <c r="J173" s="14" t="s">
        <v>203</v>
      </c>
      <c r="K173" s="15" t="s">
        <v>54</v>
      </c>
      <c r="L173" s="53"/>
      <c r="M173" s="14"/>
      <c r="N173" s="14" t="s">
        <v>57</v>
      </c>
      <c r="O173" s="14"/>
      <c r="P173" s="15" t="s">
        <v>209</v>
      </c>
      <c r="Q173" s="16">
        <v>3299</v>
      </c>
      <c r="R173" s="17">
        <v>60</v>
      </c>
      <c r="S173" s="27">
        <v>1517.5399999999997</v>
      </c>
      <c r="T173" s="19" t="s">
        <v>36</v>
      </c>
      <c r="U173" s="20" t="s">
        <v>49</v>
      </c>
      <c r="V173" s="21" t="s">
        <v>60</v>
      </c>
      <c r="W173" s="22">
        <v>157</v>
      </c>
      <c r="X173" s="23"/>
    </row>
    <row r="174" spans="1:24" s="1" customFormat="1" ht="26" customHeight="1" x14ac:dyDescent="0.3">
      <c r="A174" s="24" t="s">
        <v>23</v>
      </c>
      <c r="B174" s="24" t="s">
        <v>206</v>
      </c>
      <c r="C174" s="12" t="s">
        <v>207</v>
      </c>
      <c r="D174" s="51"/>
      <c r="E174" s="35" t="str">
        <f>HYPERLINK("https://www.google.ru/search?q=1030002-001&amp;newwindow=1&amp;tbm=isch","Еще фото")</f>
        <v>Еще фото</v>
      </c>
      <c r="F174" s="26" t="s">
        <v>77</v>
      </c>
      <c r="G174" s="24" t="s">
        <v>201</v>
      </c>
      <c r="H174" s="24" t="s">
        <v>28</v>
      </c>
      <c r="I174" s="24" t="s">
        <v>202</v>
      </c>
      <c r="J174" s="14" t="s">
        <v>203</v>
      </c>
      <c r="K174" s="15" t="s">
        <v>54</v>
      </c>
      <c r="L174" s="54"/>
      <c r="M174" s="14"/>
      <c r="N174" s="14" t="s">
        <v>57</v>
      </c>
      <c r="O174" s="14"/>
      <c r="P174" s="15" t="s">
        <v>209</v>
      </c>
      <c r="Q174" s="16">
        <v>3299</v>
      </c>
      <c r="R174" s="17">
        <v>60</v>
      </c>
      <c r="S174" s="27">
        <v>1517.5399999999997</v>
      </c>
      <c r="T174" s="19" t="s">
        <v>36</v>
      </c>
      <c r="U174" s="20" t="s">
        <v>61</v>
      </c>
      <c r="V174" s="21" t="s">
        <v>62</v>
      </c>
      <c r="W174" s="22">
        <v>27</v>
      </c>
      <c r="X174" s="23"/>
    </row>
    <row r="175" spans="1:24" s="1" customFormat="1" ht="17" customHeight="1" x14ac:dyDescent="0.3">
      <c r="A175" s="11" t="s">
        <v>23</v>
      </c>
      <c r="B175" s="11" t="s">
        <v>210</v>
      </c>
      <c r="C175" s="12" t="s">
        <v>211</v>
      </c>
      <c r="D175" s="49"/>
      <c r="E175" s="35" t="str">
        <f t="shared" ref="E175:E180" si="1">HYPERLINK("https://www.google.ru/search?q=1004004-002&amp;newwindow=1&amp;tbm=isch","Еще фото")</f>
        <v>Еще фото</v>
      </c>
      <c r="F175" s="13" t="s">
        <v>26</v>
      </c>
      <c r="G175" s="11" t="s">
        <v>212</v>
      </c>
      <c r="H175" s="11" t="s">
        <v>28</v>
      </c>
      <c r="I175" s="14" t="s">
        <v>213</v>
      </c>
      <c r="J175" s="14" t="s">
        <v>45</v>
      </c>
      <c r="K175" s="15" t="s">
        <v>54</v>
      </c>
      <c r="L175" s="52" t="s">
        <v>214</v>
      </c>
      <c r="M175" s="14" t="s">
        <v>56</v>
      </c>
      <c r="N175" s="14" t="s">
        <v>57</v>
      </c>
      <c r="O175" s="14"/>
      <c r="P175" s="15" t="s">
        <v>215</v>
      </c>
      <c r="Q175" s="16">
        <v>19999</v>
      </c>
      <c r="R175" s="17">
        <v>79.11</v>
      </c>
      <c r="S175" s="27">
        <v>4804.4355000000005</v>
      </c>
      <c r="T175" s="19" t="s">
        <v>36</v>
      </c>
      <c r="U175" s="20" t="s">
        <v>39</v>
      </c>
      <c r="V175" s="21" t="s">
        <v>59</v>
      </c>
      <c r="W175" s="22">
        <v>53</v>
      </c>
      <c r="X175" s="23"/>
    </row>
    <row r="176" spans="1:24" s="1" customFormat="1" ht="17" customHeight="1" x14ac:dyDescent="0.3">
      <c r="A176" s="24" t="s">
        <v>23</v>
      </c>
      <c r="B176" s="24" t="s">
        <v>210</v>
      </c>
      <c r="C176" s="12" t="s">
        <v>211</v>
      </c>
      <c r="D176" s="50"/>
      <c r="E176" s="35" t="str">
        <f t="shared" si="1"/>
        <v>Еще фото</v>
      </c>
      <c r="F176" s="13" t="s">
        <v>26</v>
      </c>
      <c r="G176" s="24" t="s">
        <v>212</v>
      </c>
      <c r="H176" s="24" t="s">
        <v>28</v>
      </c>
      <c r="I176" s="24" t="s">
        <v>213</v>
      </c>
      <c r="J176" s="14" t="s">
        <v>45</v>
      </c>
      <c r="K176" s="15" t="s">
        <v>54</v>
      </c>
      <c r="L176" s="53"/>
      <c r="M176" s="14" t="s">
        <v>56</v>
      </c>
      <c r="N176" s="14" t="s">
        <v>57</v>
      </c>
      <c r="O176" s="14"/>
      <c r="P176" s="15" t="s">
        <v>215</v>
      </c>
      <c r="Q176" s="16">
        <v>19999</v>
      </c>
      <c r="R176" s="17">
        <v>79.11</v>
      </c>
      <c r="S176" s="27">
        <v>4804.4355000000005</v>
      </c>
      <c r="T176" s="19" t="s">
        <v>36</v>
      </c>
      <c r="U176" s="20" t="s">
        <v>40</v>
      </c>
      <c r="V176" s="21" t="s">
        <v>42</v>
      </c>
      <c r="W176" s="22">
        <v>164</v>
      </c>
      <c r="X176" s="23"/>
    </row>
    <row r="177" spans="1:24" s="1" customFormat="1" ht="17" customHeight="1" x14ac:dyDescent="0.3">
      <c r="A177" s="24" t="s">
        <v>23</v>
      </c>
      <c r="B177" s="24" t="s">
        <v>210</v>
      </c>
      <c r="C177" s="12" t="s">
        <v>211</v>
      </c>
      <c r="D177" s="50"/>
      <c r="E177" s="35" t="str">
        <f t="shared" si="1"/>
        <v>Еще фото</v>
      </c>
      <c r="F177" s="13" t="s">
        <v>26</v>
      </c>
      <c r="G177" s="24" t="s">
        <v>212</v>
      </c>
      <c r="H177" s="24" t="s">
        <v>28</v>
      </c>
      <c r="I177" s="24" t="s">
        <v>213</v>
      </c>
      <c r="J177" s="14" t="s">
        <v>45</v>
      </c>
      <c r="K177" s="15" t="s">
        <v>54</v>
      </c>
      <c r="L177" s="53"/>
      <c r="M177" s="14" t="s">
        <v>56</v>
      </c>
      <c r="N177" s="14" t="s">
        <v>57</v>
      </c>
      <c r="O177" s="14"/>
      <c r="P177" s="15" t="s">
        <v>215</v>
      </c>
      <c r="Q177" s="16">
        <v>19999</v>
      </c>
      <c r="R177" s="17">
        <v>79.11</v>
      </c>
      <c r="S177" s="27">
        <v>4804.4355000000005</v>
      </c>
      <c r="T177" s="19" t="s">
        <v>36</v>
      </c>
      <c r="U177" s="20" t="s">
        <v>41</v>
      </c>
      <c r="V177" s="21" t="s">
        <v>50</v>
      </c>
      <c r="W177" s="22">
        <v>159</v>
      </c>
      <c r="X177" s="23"/>
    </row>
    <row r="178" spans="1:24" s="1" customFormat="1" ht="17" customHeight="1" x14ac:dyDescent="0.3">
      <c r="A178" s="24" t="s">
        <v>23</v>
      </c>
      <c r="B178" s="24" t="s">
        <v>210</v>
      </c>
      <c r="C178" s="12" t="s">
        <v>211</v>
      </c>
      <c r="D178" s="50"/>
      <c r="E178" s="35" t="str">
        <f t="shared" si="1"/>
        <v>Еще фото</v>
      </c>
      <c r="F178" s="13" t="s">
        <v>26</v>
      </c>
      <c r="G178" s="24" t="s">
        <v>212</v>
      </c>
      <c r="H178" s="24" t="s">
        <v>28</v>
      </c>
      <c r="I178" s="24" t="s">
        <v>213</v>
      </c>
      <c r="J178" s="14" t="s">
        <v>45</v>
      </c>
      <c r="K178" s="15" t="s">
        <v>54</v>
      </c>
      <c r="L178" s="53"/>
      <c r="M178" s="14" t="s">
        <v>56</v>
      </c>
      <c r="N178" s="14" t="s">
        <v>57</v>
      </c>
      <c r="O178" s="14"/>
      <c r="P178" s="15" t="s">
        <v>215</v>
      </c>
      <c r="Q178" s="16">
        <v>19999</v>
      </c>
      <c r="R178" s="17">
        <v>79.11</v>
      </c>
      <c r="S178" s="27">
        <v>4804.4355000000005</v>
      </c>
      <c r="T178" s="19" t="s">
        <v>36</v>
      </c>
      <c r="U178" s="20" t="s">
        <v>49</v>
      </c>
      <c r="V178" s="21" t="s">
        <v>60</v>
      </c>
      <c r="W178" s="22">
        <v>82</v>
      </c>
      <c r="X178" s="23"/>
    </row>
    <row r="179" spans="1:24" s="1" customFormat="1" ht="17" customHeight="1" x14ac:dyDescent="0.3">
      <c r="A179" s="24" t="s">
        <v>23</v>
      </c>
      <c r="B179" s="24" t="s">
        <v>210</v>
      </c>
      <c r="C179" s="12" t="s">
        <v>211</v>
      </c>
      <c r="D179" s="50"/>
      <c r="E179" s="35" t="str">
        <f t="shared" si="1"/>
        <v>Еще фото</v>
      </c>
      <c r="F179" s="13" t="s">
        <v>26</v>
      </c>
      <c r="G179" s="24" t="s">
        <v>212</v>
      </c>
      <c r="H179" s="24" t="s">
        <v>28</v>
      </c>
      <c r="I179" s="24" t="s">
        <v>213</v>
      </c>
      <c r="J179" s="14" t="s">
        <v>45</v>
      </c>
      <c r="K179" s="15" t="s">
        <v>54</v>
      </c>
      <c r="L179" s="53"/>
      <c r="M179" s="14" t="s">
        <v>56</v>
      </c>
      <c r="N179" s="14" t="s">
        <v>57</v>
      </c>
      <c r="O179" s="14"/>
      <c r="P179" s="15" t="s">
        <v>215</v>
      </c>
      <c r="Q179" s="16">
        <v>19999</v>
      </c>
      <c r="R179" s="17">
        <v>79.11</v>
      </c>
      <c r="S179" s="27">
        <v>4804.4355000000005</v>
      </c>
      <c r="T179" s="19" t="s">
        <v>36</v>
      </c>
      <c r="U179" s="20" t="s">
        <v>61</v>
      </c>
      <c r="V179" s="21" t="s">
        <v>62</v>
      </c>
      <c r="W179" s="22">
        <v>42</v>
      </c>
      <c r="X179" s="23"/>
    </row>
    <row r="180" spans="1:24" s="1" customFormat="1" ht="22.05" customHeight="1" x14ac:dyDescent="0.3">
      <c r="A180" s="24" t="s">
        <v>23</v>
      </c>
      <c r="B180" s="24" t="s">
        <v>210</v>
      </c>
      <c r="C180" s="12" t="s">
        <v>211</v>
      </c>
      <c r="D180" s="51"/>
      <c r="E180" s="35" t="str">
        <f t="shared" si="1"/>
        <v>Еще фото</v>
      </c>
      <c r="F180" s="13" t="s">
        <v>26</v>
      </c>
      <c r="G180" s="24" t="s">
        <v>212</v>
      </c>
      <c r="H180" s="24" t="s">
        <v>28</v>
      </c>
      <c r="I180" s="24" t="s">
        <v>213</v>
      </c>
      <c r="J180" s="14" t="s">
        <v>45</v>
      </c>
      <c r="K180" s="15" t="s">
        <v>54</v>
      </c>
      <c r="L180" s="54"/>
      <c r="M180" s="14" t="s">
        <v>56</v>
      </c>
      <c r="N180" s="14" t="s">
        <v>57</v>
      </c>
      <c r="O180" s="14"/>
      <c r="P180" s="15" t="s">
        <v>215</v>
      </c>
      <c r="Q180" s="16">
        <v>19999</v>
      </c>
      <c r="R180" s="17">
        <v>79.11</v>
      </c>
      <c r="S180" s="27">
        <v>4804.4355000000005</v>
      </c>
      <c r="T180" s="19" t="s">
        <v>36</v>
      </c>
      <c r="U180" s="20" t="s">
        <v>89</v>
      </c>
      <c r="V180" s="21" t="s">
        <v>90</v>
      </c>
      <c r="W180" s="22">
        <v>9</v>
      </c>
      <c r="X180" s="23"/>
    </row>
    <row r="181" spans="1:24" s="1" customFormat="1" ht="21" customHeight="1" x14ac:dyDescent="0.3">
      <c r="A181" s="11" t="s">
        <v>23</v>
      </c>
      <c r="B181" s="11" t="s">
        <v>216</v>
      </c>
      <c r="C181" s="25" t="s">
        <v>217</v>
      </c>
      <c r="D181" s="49"/>
      <c r="E181" s="35" t="str">
        <f>HYPERLINK("https://www.google.ru/search?q=1004018-036&amp;newwindow=1&amp;tbm=isch","Еще фото")</f>
        <v>Еще фото</v>
      </c>
      <c r="F181" s="26" t="s">
        <v>77</v>
      </c>
      <c r="G181" s="11" t="s">
        <v>212</v>
      </c>
      <c r="H181" s="11" t="s">
        <v>28</v>
      </c>
      <c r="I181" s="14" t="s">
        <v>213</v>
      </c>
      <c r="J181" s="14" t="s">
        <v>45</v>
      </c>
      <c r="K181" s="15" t="s">
        <v>54</v>
      </c>
      <c r="L181" s="52" t="s">
        <v>218</v>
      </c>
      <c r="M181" s="14" t="s">
        <v>56</v>
      </c>
      <c r="N181" s="14" t="s">
        <v>219</v>
      </c>
      <c r="O181" s="14"/>
      <c r="P181" s="15" t="s">
        <v>220</v>
      </c>
      <c r="Q181" s="16">
        <v>22599</v>
      </c>
      <c r="R181" s="17">
        <v>70.05</v>
      </c>
      <c r="S181" s="27">
        <v>7782.9354999999996</v>
      </c>
      <c r="T181" s="19" t="s">
        <v>36</v>
      </c>
      <c r="U181" s="20" t="s">
        <v>39</v>
      </c>
      <c r="V181" s="21" t="s">
        <v>59</v>
      </c>
      <c r="W181" s="22">
        <v>58</v>
      </c>
      <c r="X181" s="23"/>
    </row>
    <row r="182" spans="1:24" s="1" customFormat="1" ht="21" customHeight="1" x14ac:dyDescent="0.3">
      <c r="A182" s="24" t="s">
        <v>23</v>
      </c>
      <c r="B182" s="24" t="s">
        <v>216</v>
      </c>
      <c r="C182" s="28" t="s">
        <v>217</v>
      </c>
      <c r="D182" s="50"/>
      <c r="E182" s="35" t="str">
        <f>HYPERLINK("https://www.google.ru/search?q=1004018-036&amp;newwindow=1&amp;tbm=isch","Еще фото")</f>
        <v>Еще фото</v>
      </c>
      <c r="F182" s="26" t="s">
        <v>77</v>
      </c>
      <c r="G182" s="24" t="s">
        <v>212</v>
      </c>
      <c r="H182" s="24" t="s">
        <v>28</v>
      </c>
      <c r="I182" s="24" t="s">
        <v>213</v>
      </c>
      <c r="J182" s="14" t="s">
        <v>45</v>
      </c>
      <c r="K182" s="15" t="s">
        <v>54</v>
      </c>
      <c r="L182" s="53"/>
      <c r="M182" s="14" t="s">
        <v>56</v>
      </c>
      <c r="N182" s="14" t="s">
        <v>219</v>
      </c>
      <c r="O182" s="14"/>
      <c r="P182" s="15" t="s">
        <v>220</v>
      </c>
      <c r="Q182" s="16">
        <v>22599</v>
      </c>
      <c r="R182" s="17">
        <v>70.05</v>
      </c>
      <c r="S182" s="27">
        <v>7782.9354999999996</v>
      </c>
      <c r="T182" s="19" t="s">
        <v>36</v>
      </c>
      <c r="U182" s="20" t="s">
        <v>40</v>
      </c>
      <c r="V182" s="21" t="s">
        <v>42</v>
      </c>
      <c r="W182" s="22">
        <v>92</v>
      </c>
      <c r="X182" s="23"/>
    </row>
    <row r="183" spans="1:24" s="1" customFormat="1" ht="21" customHeight="1" x14ac:dyDescent="0.3">
      <c r="A183" s="24" t="s">
        <v>23</v>
      </c>
      <c r="B183" s="24" t="s">
        <v>216</v>
      </c>
      <c r="C183" s="28" t="s">
        <v>217</v>
      </c>
      <c r="D183" s="50"/>
      <c r="E183" s="35" t="str">
        <f>HYPERLINK("https://www.google.ru/search?q=1004018-036&amp;newwindow=1&amp;tbm=isch","Еще фото")</f>
        <v>Еще фото</v>
      </c>
      <c r="F183" s="26" t="s">
        <v>77</v>
      </c>
      <c r="G183" s="24" t="s">
        <v>212</v>
      </c>
      <c r="H183" s="24" t="s">
        <v>28</v>
      </c>
      <c r="I183" s="24" t="s">
        <v>213</v>
      </c>
      <c r="J183" s="14" t="s">
        <v>45</v>
      </c>
      <c r="K183" s="15" t="s">
        <v>54</v>
      </c>
      <c r="L183" s="53"/>
      <c r="M183" s="14" t="s">
        <v>56</v>
      </c>
      <c r="N183" s="14" t="s">
        <v>219</v>
      </c>
      <c r="O183" s="14"/>
      <c r="P183" s="15" t="s">
        <v>220</v>
      </c>
      <c r="Q183" s="16">
        <v>22599</v>
      </c>
      <c r="R183" s="17">
        <v>70.05</v>
      </c>
      <c r="S183" s="27">
        <v>7782.9354999999996</v>
      </c>
      <c r="T183" s="19" t="s">
        <v>36</v>
      </c>
      <c r="U183" s="20" t="s">
        <v>41</v>
      </c>
      <c r="V183" s="21" t="s">
        <v>50</v>
      </c>
      <c r="W183" s="22">
        <v>160</v>
      </c>
      <c r="X183" s="23"/>
    </row>
    <row r="184" spans="1:24" s="1" customFormat="1" ht="21" customHeight="1" x14ac:dyDescent="0.3">
      <c r="A184" s="24" t="s">
        <v>23</v>
      </c>
      <c r="B184" s="24" t="s">
        <v>216</v>
      </c>
      <c r="C184" s="28" t="s">
        <v>217</v>
      </c>
      <c r="D184" s="50"/>
      <c r="E184" s="35" t="str">
        <f>HYPERLINK("https://www.google.ru/search?q=1004018-036&amp;newwindow=1&amp;tbm=isch","Еще фото")</f>
        <v>Еще фото</v>
      </c>
      <c r="F184" s="26" t="s">
        <v>77</v>
      </c>
      <c r="G184" s="24" t="s">
        <v>212</v>
      </c>
      <c r="H184" s="24" t="s">
        <v>28</v>
      </c>
      <c r="I184" s="24" t="s">
        <v>213</v>
      </c>
      <c r="J184" s="14" t="s">
        <v>45</v>
      </c>
      <c r="K184" s="15" t="s">
        <v>54</v>
      </c>
      <c r="L184" s="53"/>
      <c r="M184" s="14" t="s">
        <v>56</v>
      </c>
      <c r="N184" s="14" t="s">
        <v>219</v>
      </c>
      <c r="O184" s="14"/>
      <c r="P184" s="15" t="s">
        <v>220</v>
      </c>
      <c r="Q184" s="16">
        <v>22599</v>
      </c>
      <c r="R184" s="17">
        <v>70.05</v>
      </c>
      <c r="S184" s="27">
        <v>7782.9354999999996</v>
      </c>
      <c r="T184" s="19" t="s">
        <v>36</v>
      </c>
      <c r="U184" s="20" t="s">
        <v>49</v>
      </c>
      <c r="V184" s="21" t="s">
        <v>60</v>
      </c>
      <c r="W184" s="22">
        <v>167</v>
      </c>
      <c r="X184" s="23"/>
    </row>
    <row r="185" spans="1:24" s="1" customFormat="1" ht="32" customHeight="1" x14ac:dyDescent="0.3">
      <c r="A185" s="24" t="s">
        <v>23</v>
      </c>
      <c r="B185" s="24" t="s">
        <v>216</v>
      </c>
      <c r="C185" s="28" t="s">
        <v>217</v>
      </c>
      <c r="D185" s="51"/>
      <c r="E185" s="35" t="str">
        <f>HYPERLINK("https://www.google.ru/search?q=1004018-036&amp;newwindow=1&amp;tbm=isch","Еще фото")</f>
        <v>Еще фото</v>
      </c>
      <c r="F185" s="26" t="s">
        <v>77</v>
      </c>
      <c r="G185" s="24" t="s">
        <v>212</v>
      </c>
      <c r="H185" s="24" t="s">
        <v>28</v>
      </c>
      <c r="I185" s="24" t="s">
        <v>213</v>
      </c>
      <c r="J185" s="14" t="s">
        <v>45</v>
      </c>
      <c r="K185" s="15" t="s">
        <v>54</v>
      </c>
      <c r="L185" s="54"/>
      <c r="M185" s="14" t="s">
        <v>56</v>
      </c>
      <c r="N185" s="14" t="s">
        <v>219</v>
      </c>
      <c r="O185" s="14"/>
      <c r="P185" s="15" t="s">
        <v>220</v>
      </c>
      <c r="Q185" s="16">
        <v>22599</v>
      </c>
      <c r="R185" s="17">
        <v>70.05</v>
      </c>
      <c r="S185" s="27">
        <v>7782.9354999999996</v>
      </c>
      <c r="T185" s="19" t="s">
        <v>36</v>
      </c>
      <c r="U185" s="20" t="s">
        <v>61</v>
      </c>
      <c r="V185" s="21" t="s">
        <v>62</v>
      </c>
      <c r="W185" s="22">
        <v>84</v>
      </c>
      <c r="X185" s="23"/>
    </row>
    <row r="186" spans="1:24" s="1" customFormat="1" ht="26" customHeight="1" x14ac:dyDescent="0.3">
      <c r="A186" s="11" t="s">
        <v>23</v>
      </c>
      <c r="B186" s="11" t="s">
        <v>221</v>
      </c>
      <c r="C186" s="12" t="s">
        <v>222</v>
      </c>
      <c r="D186" s="49"/>
      <c r="E186" s="35" t="str">
        <f>HYPERLINK("https://www.google.ru/search?q=1004003-001&amp;newwindow=1&amp;tbm=isch","Еще фото")</f>
        <v>Еще фото</v>
      </c>
      <c r="F186" s="26"/>
      <c r="G186" s="11" t="s">
        <v>223</v>
      </c>
      <c r="H186" s="11" t="s">
        <v>28</v>
      </c>
      <c r="I186" s="14" t="s">
        <v>213</v>
      </c>
      <c r="J186" s="14" t="s">
        <v>45</v>
      </c>
      <c r="K186" s="15" t="s">
        <v>54</v>
      </c>
      <c r="L186" s="52" t="s">
        <v>224</v>
      </c>
      <c r="M186" s="14" t="s">
        <v>56</v>
      </c>
      <c r="N186" s="14" t="s">
        <v>57</v>
      </c>
      <c r="O186" s="14"/>
      <c r="P186" s="15" t="s">
        <v>225</v>
      </c>
      <c r="Q186" s="16">
        <v>21999</v>
      </c>
      <c r="R186" s="17">
        <v>65.37</v>
      </c>
      <c r="S186" s="27">
        <v>8760.4354999999996</v>
      </c>
      <c r="T186" s="19" t="s">
        <v>36</v>
      </c>
      <c r="U186" s="20" t="s">
        <v>39</v>
      </c>
      <c r="V186" s="21" t="s">
        <v>59</v>
      </c>
      <c r="W186" s="22">
        <v>23</v>
      </c>
      <c r="X186" s="23"/>
    </row>
    <row r="187" spans="1:24" s="1" customFormat="1" ht="26" customHeight="1" x14ac:dyDescent="0.3">
      <c r="A187" s="24" t="s">
        <v>23</v>
      </c>
      <c r="B187" s="24" t="s">
        <v>221</v>
      </c>
      <c r="C187" s="12" t="s">
        <v>222</v>
      </c>
      <c r="D187" s="50"/>
      <c r="E187" s="35" t="str">
        <f>HYPERLINK("https://www.google.ru/search?q=1004003-001&amp;newwindow=1&amp;tbm=isch","Еще фото")</f>
        <v>Еще фото</v>
      </c>
      <c r="F187" s="26"/>
      <c r="G187" s="24" t="s">
        <v>223</v>
      </c>
      <c r="H187" s="24" t="s">
        <v>28</v>
      </c>
      <c r="I187" s="24" t="s">
        <v>213</v>
      </c>
      <c r="J187" s="14" t="s">
        <v>45</v>
      </c>
      <c r="K187" s="15" t="s">
        <v>54</v>
      </c>
      <c r="L187" s="53"/>
      <c r="M187" s="14" t="s">
        <v>56</v>
      </c>
      <c r="N187" s="14" t="s">
        <v>57</v>
      </c>
      <c r="O187" s="14"/>
      <c r="P187" s="15" t="s">
        <v>225</v>
      </c>
      <c r="Q187" s="16">
        <v>21999</v>
      </c>
      <c r="R187" s="17">
        <v>65.37</v>
      </c>
      <c r="S187" s="27">
        <v>8760.4354999999996</v>
      </c>
      <c r="T187" s="19" t="s">
        <v>36</v>
      </c>
      <c r="U187" s="20" t="s">
        <v>40</v>
      </c>
      <c r="V187" s="21" t="s">
        <v>42</v>
      </c>
      <c r="W187" s="22">
        <v>43</v>
      </c>
      <c r="X187" s="23"/>
    </row>
    <row r="188" spans="1:24" s="1" customFormat="1" ht="26" customHeight="1" x14ac:dyDescent="0.3">
      <c r="A188" s="24" t="s">
        <v>23</v>
      </c>
      <c r="B188" s="24" t="s">
        <v>221</v>
      </c>
      <c r="C188" s="12" t="s">
        <v>222</v>
      </c>
      <c r="D188" s="50"/>
      <c r="E188" s="35" t="str">
        <f>HYPERLINK("https://www.google.ru/search?q=1004003-001&amp;newwindow=1&amp;tbm=isch","Еще фото")</f>
        <v>Еще фото</v>
      </c>
      <c r="F188" s="26"/>
      <c r="G188" s="24" t="s">
        <v>223</v>
      </c>
      <c r="H188" s="24" t="s">
        <v>28</v>
      </c>
      <c r="I188" s="24" t="s">
        <v>213</v>
      </c>
      <c r="J188" s="14" t="s">
        <v>45</v>
      </c>
      <c r="K188" s="15" t="s">
        <v>54</v>
      </c>
      <c r="L188" s="53"/>
      <c r="M188" s="14" t="s">
        <v>56</v>
      </c>
      <c r="N188" s="14" t="s">
        <v>57</v>
      </c>
      <c r="O188" s="14"/>
      <c r="P188" s="15" t="s">
        <v>225</v>
      </c>
      <c r="Q188" s="16">
        <v>21999</v>
      </c>
      <c r="R188" s="17">
        <v>65.37</v>
      </c>
      <c r="S188" s="27">
        <v>8760.4354999999996</v>
      </c>
      <c r="T188" s="19" t="s">
        <v>36</v>
      </c>
      <c r="U188" s="20" t="s">
        <v>41</v>
      </c>
      <c r="V188" s="21" t="s">
        <v>50</v>
      </c>
      <c r="W188" s="22">
        <v>23</v>
      </c>
      <c r="X188" s="23"/>
    </row>
    <row r="189" spans="1:24" s="1" customFormat="1" ht="26" customHeight="1" x14ac:dyDescent="0.3">
      <c r="A189" s="24" t="s">
        <v>23</v>
      </c>
      <c r="B189" s="24" t="s">
        <v>221</v>
      </c>
      <c r="C189" s="12" t="s">
        <v>222</v>
      </c>
      <c r="D189" s="51"/>
      <c r="E189" s="35" t="str">
        <f>HYPERLINK("https://www.google.ru/search?q=1004003-001&amp;newwindow=1&amp;tbm=isch","Еще фото")</f>
        <v>Еще фото</v>
      </c>
      <c r="F189" s="26"/>
      <c r="G189" s="24" t="s">
        <v>223</v>
      </c>
      <c r="H189" s="24" t="s">
        <v>28</v>
      </c>
      <c r="I189" s="24" t="s">
        <v>213</v>
      </c>
      <c r="J189" s="14" t="s">
        <v>45</v>
      </c>
      <c r="K189" s="15" t="s">
        <v>54</v>
      </c>
      <c r="L189" s="54"/>
      <c r="M189" s="14" t="s">
        <v>56</v>
      </c>
      <c r="N189" s="14" t="s">
        <v>57</v>
      </c>
      <c r="O189" s="14"/>
      <c r="P189" s="15" t="s">
        <v>225</v>
      </c>
      <c r="Q189" s="16">
        <v>21999</v>
      </c>
      <c r="R189" s="17">
        <v>65.37</v>
      </c>
      <c r="S189" s="27">
        <v>8760.4354999999996</v>
      </c>
      <c r="T189" s="19" t="s">
        <v>36</v>
      </c>
      <c r="U189" s="20" t="s">
        <v>49</v>
      </c>
      <c r="V189" s="21" t="s">
        <v>60</v>
      </c>
      <c r="W189" s="22">
        <v>8</v>
      </c>
      <c r="X189" s="23"/>
    </row>
    <row r="190" spans="1:24" s="1" customFormat="1" ht="26" customHeight="1" x14ac:dyDescent="0.3">
      <c r="A190" s="11" t="s">
        <v>23</v>
      </c>
      <c r="B190" s="11" t="s">
        <v>226</v>
      </c>
      <c r="C190" s="12" t="s">
        <v>227</v>
      </c>
      <c r="D190" s="49"/>
      <c r="E190" s="35" t="str">
        <f>HYPERLINK("https://www.google.ru/search?q=1004001-002&amp;newwindow=1&amp;tbm=isch","Еще фото")</f>
        <v>Еще фото</v>
      </c>
      <c r="F190" s="26"/>
      <c r="G190" s="11" t="s">
        <v>212</v>
      </c>
      <c r="H190" s="11" t="s">
        <v>28</v>
      </c>
      <c r="I190" s="14" t="s">
        <v>213</v>
      </c>
      <c r="J190" s="14" t="s">
        <v>45</v>
      </c>
      <c r="K190" s="15" t="s">
        <v>54</v>
      </c>
      <c r="L190" s="52" t="s">
        <v>228</v>
      </c>
      <c r="M190" s="14" t="s">
        <v>56</v>
      </c>
      <c r="N190" s="14" t="s">
        <v>57</v>
      </c>
      <c r="O190" s="14"/>
      <c r="P190" s="15" t="s">
        <v>215</v>
      </c>
      <c r="Q190" s="16">
        <v>15499</v>
      </c>
      <c r="R190" s="17">
        <v>62.79</v>
      </c>
      <c r="S190" s="27">
        <v>6632.9354999999996</v>
      </c>
      <c r="T190" s="19" t="s">
        <v>36</v>
      </c>
      <c r="U190" s="20" t="s">
        <v>39</v>
      </c>
      <c r="V190" s="21" t="s">
        <v>59</v>
      </c>
      <c r="W190" s="22">
        <v>8</v>
      </c>
      <c r="X190" s="23"/>
    </row>
    <row r="191" spans="1:24" s="1" customFormat="1" ht="26" customHeight="1" x14ac:dyDescent="0.3">
      <c r="A191" s="24" t="s">
        <v>23</v>
      </c>
      <c r="B191" s="24" t="s">
        <v>226</v>
      </c>
      <c r="C191" s="12" t="s">
        <v>227</v>
      </c>
      <c r="D191" s="50"/>
      <c r="E191" s="35" t="str">
        <f>HYPERLINK("https://www.google.ru/search?q=1004001-002&amp;newwindow=1&amp;tbm=isch","Еще фото")</f>
        <v>Еще фото</v>
      </c>
      <c r="F191" s="26"/>
      <c r="G191" s="24" t="s">
        <v>212</v>
      </c>
      <c r="H191" s="24" t="s">
        <v>28</v>
      </c>
      <c r="I191" s="24" t="s">
        <v>213</v>
      </c>
      <c r="J191" s="14" t="s">
        <v>45</v>
      </c>
      <c r="K191" s="15" t="s">
        <v>54</v>
      </c>
      <c r="L191" s="53"/>
      <c r="M191" s="14" t="s">
        <v>56</v>
      </c>
      <c r="N191" s="14" t="s">
        <v>57</v>
      </c>
      <c r="O191" s="14"/>
      <c r="P191" s="15" t="s">
        <v>215</v>
      </c>
      <c r="Q191" s="16">
        <v>15499</v>
      </c>
      <c r="R191" s="17">
        <v>62.79</v>
      </c>
      <c r="S191" s="27">
        <v>6632.9354999999996</v>
      </c>
      <c r="T191" s="19" t="s">
        <v>36</v>
      </c>
      <c r="U191" s="20" t="s">
        <v>40</v>
      </c>
      <c r="V191" s="21" t="s">
        <v>42</v>
      </c>
      <c r="W191" s="22">
        <v>26</v>
      </c>
      <c r="X191" s="23"/>
    </row>
    <row r="192" spans="1:24" s="1" customFormat="1" ht="26" customHeight="1" x14ac:dyDescent="0.3">
      <c r="A192" s="24" t="s">
        <v>23</v>
      </c>
      <c r="B192" s="24" t="s">
        <v>226</v>
      </c>
      <c r="C192" s="12" t="s">
        <v>227</v>
      </c>
      <c r="D192" s="50"/>
      <c r="E192" s="35" t="str">
        <f>HYPERLINK("https://www.google.ru/search?q=1004001-002&amp;newwindow=1&amp;tbm=isch","Еще фото")</f>
        <v>Еще фото</v>
      </c>
      <c r="F192" s="26"/>
      <c r="G192" s="24" t="s">
        <v>212</v>
      </c>
      <c r="H192" s="24" t="s">
        <v>28</v>
      </c>
      <c r="I192" s="24" t="s">
        <v>213</v>
      </c>
      <c r="J192" s="14" t="s">
        <v>45</v>
      </c>
      <c r="K192" s="15" t="s">
        <v>54</v>
      </c>
      <c r="L192" s="53"/>
      <c r="M192" s="14" t="s">
        <v>56</v>
      </c>
      <c r="N192" s="14" t="s">
        <v>57</v>
      </c>
      <c r="O192" s="14"/>
      <c r="P192" s="15" t="s">
        <v>215</v>
      </c>
      <c r="Q192" s="16">
        <v>15499</v>
      </c>
      <c r="R192" s="17">
        <v>62.79</v>
      </c>
      <c r="S192" s="27">
        <v>6632.9354999999996</v>
      </c>
      <c r="T192" s="19" t="s">
        <v>36</v>
      </c>
      <c r="U192" s="20" t="s">
        <v>41</v>
      </c>
      <c r="V192" s="21" t="s">
        <v>50</v>
      </c>
      <c r="W192" s="22">
        <v>6</v>
      </c>
      <c r="X192" s="23"/>
    </row>
    <row r="193" spans="1:24" s="1" customFormat="1" ht="26" customHeight="1" x14ac:dyDescent="0.3">
      <c r="A193" s="24" t="s">
        <v>23</v>
      </c>
      <c r="B193" s="24" t="s">
        <v>226</v>
      </c>
      <c r="C193" s="12" t="s">
        <v>227</v>
      </c>
      <c r="D193" s="51"/>
      <c r="E193" s="35" t="str">
        <f>HYPERLINK("https://www.google.ru/search?q=1004001-002&amp;newwindow=1&amp;tbm=isch","Еще фото")</f>
        <v>Еще фото</v>
      </c>
      <c r="F193" s="26"/>
      <c r="G193" s="24" t="s">
        <v>212</v>
      </c>
      <c r="H193" s="24" t="s">
        <v>28</v>
      </c>
      <c r="I193" s="24" t="s">
        <v>213</v>
      </c>
      <c r="J193" s="14" t="s">
        <v>45</v>
      </c>
      <c r="K193" s="15" t="s">
        <v>54</v>
      </c>
      <c r="L193" s="54"/>
      <c r="M193" s="14" t="s">
        <v>56</v>
      </c>
      <c r="N193" s="14" t="s">
        <v>57</v>
      </c>
      <c r="O193" s="14"/>
      <c r="P193" s="15" t="s">
        <v>215</v>
      </c>
      <c r="Q193" s="16">
        <v>15499</v>
      </c>
      <c r="R193" s="17">
        <v>62.79</v>
      </c>
      <c r="S193" s="27">
        <v>6632.9354999999996</v>
      </c>
      <c r="T193" s="19" t="s">
        <v>36</v>
      </c>
      <c r="U193" s="20" t="s">
        <v>49</v>
      </c>
      <c r="V193" s="21" t="s">
        <v>60</v>
      </c>
      <c r="W193" s="22">
        <v>1</v>
      </c>
      <c r="X193" s="23"/>
    </row>
    <row r="194" spans="1:24" s="1" customFormat="1" ht="21" customHeight="1" x14ac:dyDescent="0.3">
      <c r="A194" s="11" t="s">
        <v>23</v>
      </c>
      <c r="B194" s="11" t="s">
        <v>229</v>
      </c>
      <c r="C194" s="25" t="s">
        <v>230</v>
      </c>
      <c r="D194" s="49"/>
      <c r="E194" s="35" t="str">
        <f>HYPERLINK("https://www.google.ru/search?q=1004001-037&amp;newwindow=1&amp;tbm=isch","Еще фото")</f>
        <v>Еще фото</v>
      </c>
      <c r="F194" s="26"/>
      <c r="G194" s="11" t="s">
        <v>212</v>
      </c>
      <c r="H194" s="11" t="s">
        <v>28</v>
      </c>
      <c r="I194" s="14" t="s">
        <v>213</v>
      </c>
      <c r="J194" s="14" t="s">
        <v>45</v>
      </c>
      <c r="K194" s="15" t="s">
        <v>54</v>
      </c>
      <c r="L194" s="52" t="s">
        <v>228</v>
      </c>
      <c r="M194" s="14" t="s">
        <v>56</v>
      </c>
      <c r="N194" s="14" t="s">
        <v>231</v>
      </c>
      <c r="O194" s="14"/>
      <c r="P194" s="15" t="s">
        <v>215</v>
      </c>
      <c r="Q194" s="16">
        <v>15499</v>
      </c>
      <c r="R194" s="17">
        <v>62.79</v>
      </c>
      <c r="S194" s="27">
        <v>6632.9354999999996</v>
      </c>
      <c r="T194" s="19" t="s">
        <v>36</v>
      </c>
      <c r="U194" s="20" t="s">
        <v>39</v>
      </c>
      <c r="V194" s="21" t="s">
        <v>59</v>
      </c>
      <c r="W194" s="22">
        <v>28</v>
      </c>
      <c r="X194" s="23"/>
    </row>
    <row r="195" spans="1:24" s="1" customFormat="1" ht="21" customHeight="1" x14ac:dyDescent="0.3">
      <c r="A195" s="24" t="s">
        <v>23</v>
      </c>
      <c r="B195" s="24" t="s">
        <v>229</v>
      </c>
      <c r="C195" s="28" t="s">
        <v>230</v>
      </c>
      <c r="D195" s="50"/>
      <c r="E195" s="35" t="str">
        <f>HYPERLINK("https://www.google.ru/search?q=1004001-037&amp;newwindow=1&amp;tbm=isch","Еще фото")</f>
        <v>Еще фото</v>
      </c>
      <c r="F195" s="26"/>
      <c r="G195" s="24" t="s">
        <v>212</v>
      </c>
      <c r="H195" s="24" t="s">
        <v>28</v>
      </c>
      <c r="I195" s="24" t="s">
        <v>213</v>
      </c>
      <c r="J195" s="14" t="s">
        <v>45</v>
      </c>
      <c r="K195" s="15" t="s">
        <v>54</v>
      </c>
      <c r="L195" s="53"/>
      <c r="M195" s="14" t="s">
        <v>56</v>
      </c>
      <c r="N195" s="14" t="s">
        <v>231</v>
      </c>
      <c r="O195" s="14"/>
      <c r="P195" s="15" t="s">
        <v>215</v>
      </c>
      <c r="Q195" s="16">
        <v>15499</v>
      </c>
      <c r="R195" s="17">
        <v>62.79</v>
      </c>
      <c r="S195" s="27">
        <v>6632.9354999999996</v>
      </c>
      <c r="T195" s="19" t="s">
        <v>36</v>
      </c>
      <c r="U195" s="20" t="s">
        <v>40</v>
      </c>
      <c r="V195" s="21" t="s">
        <v>42</v>
      </c>
      <c r="W195" s="22">
        <v>94</v>
      </c>
      <c r="X195" s="23"/>
    </row>
    <row r="196" spans="1:24" s="1" customFormat="1" ht="21" customHeight="1" x14ac:dyDescent="0.3">
      <c r="A196" s="24" t="s">
        <v>23</v>
      </c>
      <c r="B196" s="24" t="s">
        <v>229</v>
      </c>
      <c r="C196" s="28" t="s">
        <v>230</v>
      </c>
      <c r="D196" s="50"/>
      <c r="E196" s="35" t="str">
        <f>HYPERLINK("https://www.google.ru/search?q=1004001-037&amp;newwindow=1&amp;tbm=isch","Еще фото")</f>
        <v>Еще фото</v>
      </c>
      <c r="F196" s="26"/>
      <c r="G196" s="24" t="s">
        <v>212</v>
      </c>
      <c r="H196" s="24" t="s">
        <v>28</v>
      </c>
      <c r="I196" s="24" t="s">
        <v>213</v>
      </c>
      <c r="J196" s="14" t="s">
        <v>45</v>
      </c>
      <c r="K196" s="15" t="s">
        <v>54</v>
      </c>
      <c r="L196" s="53"/>
      <c r="M196" s="14" t="s">
        <v>56</v>
      </c>
      <c r="N196" s="14" t="s">
        <v>231</v>
      </c>
      <c r="O196" s="14"/>
      <c r="P196" s="15" t="s">
        <v>215</v>
      </c>
      <c r="Q196" s="16">
        <v>15499</v>
      </c>
      <c r="R196" s="17">
        <v>62.79</v>
      </c>
      <c r="S196" s="27">
        <v>6632.9354999999996</v>
      </c>
      <c r="T196" s="19" t="s">
        <v>36</v>
      </c>
      <c r="U196" s="20" t="s">
        <v>41</v>
      </c>
      <c r="V196" s="21" t="s">
        <v>50</v>
      </c>
      <c r="W196" s="22">
        <v>55</v>
      </c>
      <c r="X196" s="23"/>
    </row>
    <row r="197" spans="1:24" s="1" customFormat="1" ht="21" customHeight="1" x14ac:dyDescent="0.3">
      <c r="A197" s="24" t="s">
        <v>23</v>
      </c>
      <c r="B197" s="24" t="s">
        <v>229</v>
      </c>
      <c r="C197" s="28" t="s">
        <v>230</v>
      </c>
      <c r="D197" s="50"/>
      <c r="E197" s="35" t="str">
        <f>HYPERLINK("https://www.google.ru/search?q=1004001-037&amp;newwindow=1&amp;tbm=isch","Еще фото")</f>
        <v>Еще фото</v>
      </c>
      <c r="F197" s="26"/>
      <c r="G197" s="24" t="s">
        <v>212</v>
      </c>
      <c r="H197" s="24" t="s">
        <v>28</v>
      </c>
      <c r="I197" s="24" t="s">
        <v>213</v>
      </c>
      <c r="J197" s="14" t="s">
        <v>45</v>
      </c>
      <c r="K197" s="15" t="s">
        <v>54</v>
      </c>
      <c r="L197" s="53"/>
      <c r="M197" s="14" t="s">
        <v>56</v>
      </c>
      <c r="N197" s="14" t="s">
        <v>231</v>
      </c>
      <c r="O197" s="14"/>
      <c r="P197" s="15" t="s">
        <v>215</v>
      </c>
      <c r="Q197" s="16">
        <v>15499</v>
      </c>
      <c r="R197" s="17">
        <v>62.79</v>
      </c>
      <c r="S197" s="27">
        <v>6632.9354999999996</v>
      </c>
      <c r="T197" s="19" t="s">
        <v>36</v>
      </c>
      <c r="U197" s="20" t="s">
        <v>49</v>
      </c>
      <c r="V197" s="21" t="s">
        <v>60</v>
      </c>
      <c r="W197" s="22">
        <v>59</v>
      </c>
      <c r="X197" s="23"/>
    </row>
    <row r="198" spans="1:24" s="1" customFormat="1" ht="32" customHeight="1" x14ac:dyDescent="0.3">
      <c r="A198" s="24" t="s">
        <v>23</v>
      </c>
      <c r="B198" s="24" t="s">
        <v>229</v>
      </c>
      <c r="C198" s="28" t="s">
        <v>230</v>
      </c>
      <c r="D198" s="51"/>
      <c r="E198" s="35" t="str">
        <f>HYPERLINK("https://www.google.ru/search?q=1004001-037&amp;newwindow=1&amp;tbm=isch","Еще фото")</f>
        <v>Еще фото</v>
      </c>
      <c r="F198" s="26"/>
      <c r="G198" s="24" t="s">
        <v>212</v>
      </c>
      <c r="H198" s="24" t="s">
        <v>28</v>
      </c>
      <c r="I198" s="24" t="s">
        <v>213</v>
      </c>
      <c r="J198" s="14" t="s">
        <v>45</v>
      </c>
      <c r="K198" s="15" t="s">
        <v>54</v>
      </c>
      <c r="L198" s="54"/>
      <c r="M198" s="14" t="s">
        <v>56</v>
      </c>
      <c r="N198" s="14" t="s">
        <v>231</v>
      </c>
      <c r="O198" s="14"/>
      <c r="P198" s="15" t="s">
        <v>215</v>
      </c>
      <c r="Q198" s="16">
        <v>15499</v>
      </c>
      <c r="R198" s="17">
        <v>62.79</v>
      </c>
      <c r="S198" s="27">
        <v>6632.9354999999996</v>
      </c>
      <c r="T198" s="19" t="s">
        <v>36</v>
      </c>
      <c r="U198" s="20" t="s">
        <v>61</v>
      </c>
      <c r="V198" s="21" t="s">
        <v>62</v>
      </c>
      <c r="W198" s="22">
        <v>11</v>
      </c>
      <c r="X198" s="23"/>
    </row>
    <row r="199" spans="1:24" s="1" customFormat="1" ht="26" customHeight="1" x14ac:dyDescent="0.3">
      <c r="A199" s="11" t="s">
        <v>23</v>
      </c>
      <c r="B199" s="11" t="s">
        <v>232</v>
      </c>
      <c r="C199" s="12" t="s">
        <v>233</v>
      </c>
      <c r="D199" s="49"/>
      <c r="E199" s="35" t="str">
        <f>HYPERLINK("https://www.google.ru/search?q=1004001-408&amp;newwindow=1&amp;tbm=isch","Еще фото")</f>
        <v>Еще фото</v>
      </c>
      <c r="F199" s="26"/>
      <c r="G199" s="11" t="s">
        <v>212</v>
      </c>
      <c r="H199" s="11" t="s">
        <v>28</v>
      </c>
      <c r="I199" s="14" t="s">
        <v>213</v>
      </c>
      <c r="J199" s="14" t="s">
        <v>45</v>
      </c>
      <c r="K199" s="15" t="s">
        <v>54</v>
      </c>
      <c r="L199" s="52" t="s">
        <v>228</v>
      </c>
      <c r="M199" s="14" t="s">
        <v>56</v>
      </c>
      <c r="N199" s="14" t="s">
        <v>234</v>
      </c>
      <c r="O199" s="14"/>
      <c r="P199" s="15" t="s">
        <v>215</v>
      </c>
      <c r="Q199" s="16">
        <v>15499</v>
      </c>
      <c r="R199" s="17">
        <v>62.79</v>
      </c>
      <c r="S199" s="27">
        <v>6632.9354999999996</v>
      </c>
      <c r="T199" s="19" t="s">
        <v>36</v>
      </c>
      <c r="U199" s="20" t="s">
        <v>39</v>
      </c>
      <c r="V199" s="21" t="s">
        <v>59</v>
      </c>
      <c r="W199" s="22">
        <v>22</v>
      </c>
      <c r="X199" s="23"/>
    </row>
    <row r="200" spans="1:24" s="1" customFormat="1" ht="26" customHeight="1" x14ac:dyDescent="0.3">
      <c r="A200" s="24" t="s">
        <v>23</v>
      </c>
      <c r="B200" s="24" t="s">
        <v>232</v>
      </c>
      <c r="C200" s="12" t="s">
        <v>233</v>
      </c>
      <c r="D200" s="50"/>
      <c r="E200" s="35" t="str">
        <f>HYPERLINK("https://www.google.ru/search?q=1004001-408&amp;newwindow=1&amp;tbm=isch","Еще фото")</f>
        <v>Еще фото</v>
      </c>
      <c r="F200" s="26"/>
      <c r="G200" s="24" t="s">
        <v>212</v>
      </c>
      <c r="H200" s="24" t="s">
        <v>28</v>
      </c>
      <c r="I200" s="24" t="s">
        <v>213</v>
      </c>
      <c r="J200" s="14" t="s">
        <v>45</v>
      </c>
      <c r="K200" s="15" t="s">
        <v>54</v>
      </c>
      <c r="L200" s="53"/>
      <c r="M200" s="14" t="s">
        <v>56</v>
      </c>
      <c r="N200" s="14" t="s">
        <v>234</v>
      </c>
      <c r="O200" s="14"/>
      <c r="P200" s="15" t="s">
        <v>215</v>
      </c>
      <c r="Q200" s="16">
        <v>15499</v>
      </c>
      <c r="R200" s="17">
        <v>62.79</v>
      </c>
      <c r="S200" s="27">
        <v>6632.9354999999996</v>
      </c>
      <c r="T200" s="19" t="s">
        <v>36</v>
      </c>
      <c r="U200" s="20" t="s">
        <v>40</v>
      </c>
      <c r="V200" s="21" t="s">
        <v>42</v>
      </c>
      <c r="W200" s="22">
        <v>15</v>
      </c>
      <c r="X200" s="23"/>
    </row>
    <row r="201" spans="1:24" s="1" customFormat="1" ht="26" customHeight="1" x14ac:dyDescent="0.3">
      <c r="A201" s="24" t="s">
        <v>23</v>
      </c>
      <c r="B201" s="24" t="s">
        <v>232</v>
      </c>
      <c r="C201" s="12" t="s">
        <v>233</v>
      </c>
      <c r="D201" s="50"/>
      <c r="E201" s="35" t="str">
        <f>HYPERLINK("https://www.google.ru/search?q=1004001-408&amp;newwindow=1&amp;tbm=isch","Еще фото")</f>
        <v>Еще фото</v>
      </c>
      <c r="F201" s="26"/>
      <c r="G201" s="24" t="s">
        <v>212</v>
      </c>
      <c r="H201" s="24" t="s">
        <v>28</v>
      </c>
      <c r="I201" s="24" t="s">
        <v>213</v>
      </c>
      <c r="J201" s="14" t="s">
        <v>45</v>
      </c>
      <c r="K201" s="15" t="s">
        <v>54</v>
      </c>
      <c r="L201" s="53"/>
      <c r="M201" s="14" t="s">
        <v>56</v>
      </c>
      <c r="N201" s="14" t="s">
        <v>234</v>
      </c>
      <c r="O201" s="14"/>
      <c r="P201" s="15" t="s">
        <v>215</v>
      </c>
      <c r="Q201" s="16">
        <v>15499</v>
      </c>
      <c r="R201" s="17">
        <v>62.79</v>
      </c>
      <c r="S201" s="27">
        <v>6632.9354999999996</v>
      </c>
      <c r="T201" s="19" t="s">
        <v>36</v>
      </c>
      <c r="U201" s="20" t="s">
        <v>41</v>
      </c>
      <c r="V201" s="21" t="s">
        <v>50</v>
      </c>
      <c r="W201" s="22">
        <v>13</v>
      </c>
      <c r="X201" s="23"/>
    </row>
    <row r="202" spans="1:24" s="1" customFormat="1" ht="26" customHeight="1" x14ac:dyDescent="0.3">
      <c r="A202" s="24" t="s">
        <v>23</v>
      </c>
      <c r="B202" s="24" t="s">
        <v>232</v>
      </c>
      <c r="C202" s="12" t="s">
        <v>233</v>
      </c>
      <c r="D202" s="51"/>
      <c r="E202" s="35" t="str">
        <f>HYPERLINK("https://www.google.ru/search?q=1004001-408&amp;newwindow=1&amp;tbm=isch","Еще фото")</f>
        <v>Еще фото</v>
      </c>
      <c r="F202" s="26"/>
      <c r="G202" s="24" t="s">
        <v>212</v>
      </c>
      <c r="H202" s="24" t="s">
        <v>28</v>
      </c>
      <c r="I202" s="24" t="s">
        <v>213</v>
      </c>
      <c r="J202" s="14" t="s">
        <v>45</v>
      </c>
      <c r="K202" s="15" t="s">
        <v>54</v>
      </c>
      <c r="L202" s="54"/>
      <c r="M202" s="14" t="s">
        <v>56</v>
      </c>
      <c r="N202" s="14" t="s">
        <v>234</v>
      </c>
      <c r="O202" s="14"/>
      <c r="P202" s="15" t="s">
        <v>215</v>
      </c>
      <c r="Q202" s="16">
        <v>15499</v>
      </c>
      <c r="R202" s="17">
        <v>62.79</v>
      </c>
      <c r="S202" s="27">
        <v>6632.9354999999996</v>
      </c>
      <c r="T202" s="19" t="s">
        <v>36</v>
      </c>
      <c r="U202" s="20" t="s">
        <v>49</v>
      </c>
      <c r="V202" s="21" t="s">
        <v>60</v>
      </c>
      <c r="W202" s="22">
        <v>5</v>
      </c>
      <c r="X202" s="23"/>
    </row>
    <row r="203" spans="1:24" s="1" customFormat="1" ht="21" customHeight="1" x14ac:dyDescent="0.3">
      <c r="A203" s="11" t="s">
        <v>23</v>
      </c>
      <c r="B203" s="11" t="s">
        <v>235</v>
      </c>
      <c r="C203" s="25" t="s">
        <v>236</v>
      </c>
      <c r="D203" s="49"/>
      <c r="E203" s="35" t="str">
        <f>HYPERLINK("https://www.google.ru/search?q=1004010-300&amp;newwindow=1&amp;tbm=isch","Еще фото")</f>
        <v>Еще фото</v>
      </c>
      <c r="F203" s="26" t="s">
        <v>53</v>
      </c>
      <c r="G203" s="11" t="s">
        <v>223</v>
      </c>
      <c r="H203" s="11" t="s">
        <v>28</v>
      </c>
      <c r="I203" s="14" t="s">
        <v>213</v>
      </c>
      <c r="J203" s="14" t="s">
        <v>45</v>
      </c>
      <c r="K203" s="15" t="s">
        <v>54</v>
      </c>
      <c r="L203" s="52" t="s">
        <v>237</v>
      </c>
      <c r="M203" s="14" t="s">
        <v>56</v>
      </c>
      <c r="N203" s="14" t="s">
        <v>71</v>
      </c>
      <c r="O203" s="14"/>
      <c r="P203" s="15" t="s">
        <v>215</v>
      </c>
      <c r="Q203" s="16">
        <v>16399</v>
      </c>
      <c r="R203" s="17">
        <v>62.76</v>
      </c>
      <c r="S203" s="27">
        <v>7023.9354999999996</v>
      </c>
      <c r="T203" s="19" t="s">
        <v>36</v>
      </c>
      <c r="U203" s="20" t="s">
        <v>39</v>
      </c>
      <c r="V203" s="21" t="s">
        <v>59</v>
      </c>
      <c r="W203" s="22">
        <v>7</v>
      </c>
      <c r="X203" s="23"/>
    </row>
    <row r="204" spans="1:24" s="1" customFormat="1" ht="21" customHeight="1" x14ac:dyDescent="0.3">
      <c r="A204" s="24" t="s">
        <v>23</v>
      </c>
      <c r="B204" s="24" t="s">
        <v>235</v>
      </c>
      <c r="C204" s="28" t="s">
        <v>236</v>
      </c>
      <c r="D204" s="50"/>
      <c r="E204" s="35" t="str">
        <f>HYPERLINK("https://www.google.ru/search?q=1004010-300&amp;newwindow=1&amp;tbm=isch","Еще фото")</f>
        <v>Еще фото</v>
      </c>
      <c r="F204" s="26" t="s">
        <v>53</v>
      </c>
      <c r="G204" s="24" t="s">
        <v>223</v>
      </c>
      <c r="H204" s="24" t="s">
        <v>28</v>
      </c>
      <c r="I204" s="24" t="s">
        <v>213</v>
      </c>
      <c r="J204" s="14" t="s">
        <v>45</v>
      </c>
      <c r="K204" s="15" t="s">
        <v>54</v>
      </c>
      <c r="L204" s="53"/>
      <c r="M204" s="14" t="s">
        <v>56</v>
      </c>
      <c r="N204" s="14" t="s">
        <v>71</v>
      </c>
      <c r="O204" s="14"/>
      <c r="P204" s="15" t="s">
        <v>215</v>
      </c>
      <c r="Q204" s="16">
        <v>16399</v>
      </c>
      <c r="R204" s="17">
        <v>62.76</v>
      </c>
      <c r="S204" s="27">
        <v>7023.9354999999996</v>
      </c>
      <c r="T204" s="19" t="s">
        <v>36</v>
      </c>
      <c r="U204" s="20" t="s">
        <v>40</v>
      </c>
      <c r="V204" s="21" t="s">
        <v>42</v>
      </c>
      <c r="W204" s="22">
        <v>6</v>
      </c>
      <c r="X204" s="23"/>
    </row>
    <row r="205" spans="1:24" s="1" customFormat="1" ht="21" customHeight="1" x14ac:dyDescent="0.3">
      <c r="A205" s="24" t="s">
        <v>23</v>
      </c>
      <c r="B205" s="24" t="s">
        <v>235</v>
      </c>
      <c r="C205" s="28" t="s">
        <v>236</v>
      </c>
      <c r="D205" s="50"/>
      <c r="E205" s="35" t="str">
        <f>HYPERLINK("https://www.google.ru/search?q=1004010-300&amp;newwindow=1&amp;tbm=isch","Еще фото")</f>
        <v>Еще фото</v>
      </c>
      <c r="F205" s="26" t="s">
        <v>53</v>
      </c>
      <c r="G205" s="24" t="s">
        <v>223</v>
      </c>
      <c r="H205" s="24" t="s">
        <v>28</v>
      </c>
      <c r="I205" s="24" t="s">
        <v>213</v>
      </c>
      <c r="J205" s="14" t="s">
        <v>45</v>
      </c>
      <c r="K205" s="15" t="s">
        <v>54</v>
      </c>
      <c r="L205" s="53"/>
      <c r="M205" s="14" t="s">
        <v>56</v>
      </c>
      <c r="N205" s="14" t="s">
        <v>71</v>
      </c>
      <c r="O205" s="14"/>
      <c r="P205" s="15" t="s">
        <v>215</v>
      </c>
      <c r="Q205" s="16">
        <v>16399</v>
      </c>
      <c r="R205" s="17">
        <v>62.76</v>
      </c>
      <c r="S205" s="27">
        <v>7023.9354999999996</v>
      </c>
      <c r="T205" s="19" t="s">
        <v>36</v>
      </c>
      <c r="U205" s="20" t="s">
        <v>41</v>
      </c>
      <c r="V205" s="21" t="s">
        <v>50</v>
      </c>
      <c r="W205" s="22">
        <v>22</v>
      </c>
      <c r="X205" s="23"/>
    </row>
    <row r="206" spans="1:24" s="1" customFormat="1" ht="21" customHeight="1" x14ac:dyDescent="0.3">
      <c r="A206" s="24" t="s">
        <v>23</v>
      </c>
      <c r="B206" s="24" t="s">
        <v>235</v>
      </c>
      <c r="C206" s="28" t="s">
        <v>236</v>
      </c>
      <c r="D206" s="50"/>
      <c r="E206" s="35" t="str">
        <f>HYPERLINK("https://www.google.ru/search?q=1004010-300&amp;newwindow=1&amp;tbm=isch","Еще фото")</f>
        <v>Еще фото</v>
      </c>
      <c r="F206" s="26" t="s">
        <v>53</v>
      </c>
      <c r="G206" s="24" t="s">
        <v>223</v>
      </c>
      <c r="H206" s="24" t="s">
        <v>28</v>
      </c>
      <c r="I206" s="24" t="s">
        <v>213</v>
      </c>
      <c r="J206" s="14" t="s">
        <v>45</v>
      </c>
      <c r="K206" s="15" t="s">
        <v>54</v>
      </c>
      <c r="L206" s="53"/>
      <c r="M206" s="14" t="s">
        <v>56</v>
      </c>
      <c r="N206" s="14" t="s">
        <v>71</v>
      </c>
      <c r="O206" s="14"/>
      <c r="P206" s="15" t="s">
        <v>215</v>
      </c>
      <c r="Q206" s="16">
        <v>16399</v>
      </c>
      <c r="R206" s="17">
        <v>62.76</v>
      </c>
      <c r="S206" s="27">
        <v>7023.9354999999996</v>
      </c>
      <c r="T206" s="19" t="s">
        <v>36</v>
      </c>
      <c r="U206" s="20" t="s">
        <v>49</v>
      </c>
      <c r="V206" s="21" t="s">
        <v>60</v>
      </c>
      <c r="W206" s="22">
        <v>42</v>
      </c>
      <c r="X206" s="23"/>
    </row>
    <row r="207" spans="1:24" s="1" customFormat="1" ht="32" customHeight="1" x14ac:dyDescent="0.3">
      <c r="A207" s="24" t="s">
        <v>23</v>
      </c>
      <c r="B207" s="24" t="s">
        <v>235</v>
      </c>
      <c r="C207" s="28" t="s">
        <v>236</v>
      </c>
      <c r="D207" s="51"/>
      <c r="E207" s="35" t="str">
        <f>HYPERLINK("https://www.google.ru/search?q=1004010-300&amp;newwindow=1&amp;tbm=isch","Еще фото")</f>
        <v>Еще фото</v>
      </c>
      <c r="F207" s="26" t="s">
        <v>53</v>
      </c>
      <c r="G207" s="24" t="s">
        <v>223</v>
      </c>
      <c r="H207" s="24" t="s">
        <v>28</v>
      </c>
      <c r="I207" s="24" t="s">
        <v>213</v>
      </c>
      <c r="J207" s="14" t="s">
        <v>45</v>
      </c>
      <c r="K207" s="15" t="s">
        <v>54</v>
      </c>
      <c r="L207" s="54"/>
      <c r="M207" s="14" t="s">
        <v>56</v>
      </c>
      <c r="N207" s="14" t="s">
        <v>71</v>
      </c>
      <c r="O207" s="14"/>
      <c r="P207" s="15" t="s">
        <v>215</v>
      </c>
      <c r="Q207" s="16">
        <v>16399</v>
      </c>
      <c r="R207" s="17">
        <v>62.76</v>
      </c>
      <c r="S207" s="27">
        <v>7023.9354999999996</v>
      </c>
      <c r="T207" s="19" t="s">
        <v>36</v>
      </c>
      <c r="U207" s="20" t="s">
        <v>61</v>
      </c>
      <c r="V207" s="21" t="s">
        <v>62</v>
      </c>
      <c r="W207" s="22">
        <v>28</v>
      </c>
      <c r="X207" s="23"/>
    </row>
    <row r="208" spans="1:24" s="1" customFormat="1" ht="52.05" customHeight="1" x14ac:dyDescent="0.3">
      <c r="A208" s="11" t="s">
        <v>23</v>
      </c>
      <c r="B208" s="11" t="s">
        <v>238</v>
      </c>
      <c r="C208" s="12" t="s">
        <v>239</v>
      </c>
      <c r="D208" s="55"/>
      <c r="E208" s="35" t="str">
        <f>HYPERLINK("https://www.google.ru/search?q=1004006-001&amp;newwindow=1&amp;tbm=isch","Еще фото")</f>
        <v>Еще фото</v>
      </c>
      <c r="F208" s="26" t="s">
        <v>53</v>
      </c>
      <c r="G208" s="11" t="s">
        <v>240</v>
      </c>
      <c r="H208" s="11" t="s">
        <v>28</v>
      </c>
      <c r="I208" s="14" t="s">
        <v>213</v>
      </c>
      <c r="J208" s="14" t="s">
        <v>45</v>
      </c>
      <c r="K208" s="15" t="s">
        <v>54</v>
      </c>
      <c r="L208" s="52" t="s">
        <v>241</v>
      </c>
      <c r="M208" s="14" t="s">
        <v>56</v>
      </c>
      <c r="N208" s="14" t="s">
        <v>57</v>
      </c>
      <c r="O208" s="14"/>
      <c r="P208" s="15" t="s">
        <v>242</v>
      </c>
      <c r="Q208" s="16">
        <v>6999</v>
      </c>
      <c r="R208" s="17">
        <v>60</v>
      </c>
      <c r="S208" s="27">
        <v>3219.5399999999995</v>
      </c>
      <c r="T208" s="19" t="s">
        <v>36</v>
      </c>
      <c r="U208" s="20" t="s">
        <v>40</v>
      </c>
      <c r="V208" s="21" t="s">
        <v>42</v>
      </c>
      <c r="W208" s="22">
        <v>10</v>
      </c>
      <c r="X208" s="23"/>
    </row>
    <row r="209" spans="1:24" s="1" customFormat="1" ht="61.05" customHeight="1" x14ac:dyDescent="0.3">
      <c r="A209" s="24" t="s">
        <v>23</v>
      </c>
      <c r="B209" s="24" t="s">
        <v>238</v>
      </c>
      <c r="C209" s="12" t="s">
        <v>239</v>
      </c>
      <c r="D209" s="56"/>
      <c r="E209" s="35" t="str">
        <f>HYPERLINK("https://www.google.ru/search?q=1004006-001&amp;newwindow=1&amp;tbm=isch","Еще фото")</f>
        <v>Еще фото</v>
      </c>
      <c r="F209" s="26" t="s">
        <v>53</v>
      </c>
      <c r="G209" s="24" t="s">
        <v>240</v>
      </c>
      <c r="H209" s="24" t="s">
        <v>28</v>
      </c>
      <c r="I209" s="24" t="s">
        <v>213</v>
      </c>
      <c r="J209" s="14" t="s">
        <v>45</v>
      </c>
      <c r="K209" s="15" t="s">
        <v>54</v>
      </c>
      <c r="L209" s="54"/>
      <c r="M209" s="14" t="s">
        <v>56</v>
      </c>
      <c r="N209" s="14" t="s">
        <v>57</v>
      </c>
      <c r="O209" s="14"/>
      <c r="P209" s="15" t="s">
        <v>242</v>
      </c>
      <c r="Q209" s="16">
        <v>6999</v>
      </c>
      <c r="R209" s="17">
        <v>60</v>
      </c>
      <c r="S209" s="27">
        <v>3219.5399999999995</v>
      </c>
      <c r="T209" s="19" t="s">
        <v>36</v>
      </c>
      <c r="U209" s="20" t="s">
        <v>49</v>
      </c>
      <c r="V209" s="21" t="s">
        <v>60</v>
      </c>
      <c r="W209" s="22">
        <v>4</v>
      </c>
      <c r="X209" s="23"/>
    </row>
    <row r="210" spans="1:24" s="1" customFormat="1" ht="52.05" customHeight="1" x14ac:dyDescent="0.3">
      <c r="A210" s="11" t="s">
        <v>23</v>
      </c>
      <c r="B210" s="11" t="s">
        <v>243</v>
      </c>
      <c r="C210" s="12" t="s">
        <v>244</v>
      </c>
      <c r="D210" s="55"/>
      <c r="E210" s="35" t="str">
        <f>HYPERLINK("https://www.google.ru/search?q=1004009-001&amp;newwindow=1&amp;tbm=isch","Еще фото")</f>
        <v>Еще фото</v>
      </c>
      <c r="F210" s="26" t="s">
        <v>77</v>
      </c>
      <c r="G210" s="11" t="s">
        <v>212</v>
      </c>
      <c r="H210" s="11" t="s">
        <v>28</v>
      </c>
      <c r="I210" s="14" t="s">
        <v>213</v>
      </c>
      <c r="J210" s="14" t="s">
        <v>45</v>
      </c>
      <c r="K210" s="15" t="s">
        <v>54</v>
      </c>
      <c r="L210" s="52" t="s">
        <v>245</v>
      </c>
      <c r="M210" s="14" t="s">
        <v>56</v>
      </c>
      <c r="N210" s="14" t="s">
        <v>246</v>
      </c>
      <c r="O210" s="14"/>
      <c r="P210" s="15" t="s">
        <v>247</v>
      </c>
      <c r="Q210" s="16">
        <v>22499</v>
      </c>
      <c r="R210" s="17">
        <v>60</v>
      </c>
      <c r="S210" s="27">
        <v>10349.539999999999</v>
      </c>
      <c r="T210" s="19" t="s">
        <v>36</v>
      </c>
      <c r="U210" s="20" t="s">
        <v>40</v>
      </c>
      <c r="V210" s="21" t="s">
        <v>42</v>
      </c>
      <c r="W210" s="22">
        <v>1</v>
      </c>
      <c r="X210" s="23"/>
    </row>
    <row r="211" spans="1:24" s="1" customFormat="1" ht="61.05" customHeight="1" x14ac:dyDescent="0.3">
      <c r="A211" s="24" t="s">
        <v>23</v>
      </c>
      <c r="B211" s="24" t="s">
        <v>243</v>
      </c>
      <c r="C211" s="12" t="s">
        <v>244</v>
      </c>
      <c r="D211" s="56"/>
      <c r="E211" s="35" t="str">
        <f>HYPERLINK("https://www.google.ru/search?q=1004009-001&amp;newwindow=1&amp;tbm=isch","Еще фото")</f>
        <v>Еще фото</v>
      </c>
      <c r="F211" s="26" t="s">
        <v>77</v>
      </c>
      <c r="G211" s="24" t="s">
        <v>212</v>
      </c>
      <c r="H211" s="24" t="s">
        <v>28</v>
      </c>
      <c r="I211" s="24" t="s">
        <v>213</v>
      </c>
      <c r="J211" s="14" t="s">
        <v>45</v>
      </c>
      <c r="K211" s="15" t="s">
        <v>54</v>
      </c>
      <c r="L211" s="54"/>
      <c r="M211" s="14" t="s">
        <v>56</v>
      </c>
      <c r="N211" s="14" t="s">
        <v>246</v>
      </c>
      <c r="O211" s="14"/>
      <c r="P211" s="15" t="s">
        <v>247</v>
      </c>
      <c r="Q211" s="16">
        <v>22499</v>
      </c>
      <c r="R211" s="17">
        <v>60</v>
      </c>
      <c r="S211" s="27">
        <v>10349.539999999999</v>
      </c>
      <c r="T211" s="19" t="s">
        <v>36</v>
      </c>
      <c r="U211" s="20" t="s">
        <v>61</v>
      </c>
      <c r="V211" s="21" t="s">
        <v>62</v>
      </c>
      <c r="W211" s="22">
        <v>4</v>
      </c>
      <c r="X211" s="23"/>
    </row>
    <row r="212" spans="1:24" s="1" customFormat="1" ht="35" customHeight="1" x14ac:dyDescent="0.3">
      <c r="A212" s="11" t="s">
        <v>23</v>
      </c>
      <c r="B212" s="11" t="s">
        <v>248</v>
      </c>
      <c r="C212" s="12" t="s">
        <v>249</v>
      </c>
      <c r="D212" s="49"/>
      <c r="E212" s="35" t="str">
        <f>HYPERLINK("https://www.google.ru/search?q=1004010-001&amp;newwindow=1&amp;tbm=isch","Еще фото")</f>
        <v>Еще фото</v>
      </c>
      <c r="F212" s="26" t="s">
        <v>53</v>
      </c>
      <c r="G212" s="11" t="s">
        <v>223</v>
      </c>
      <c r="H212" s="11" t="s">
        <v>28</v>
      </c>
      <c r="I212" s="14" t="s">
        <v>213</v>
      </c>
      <c r="J212" s="14" t="s">
        <v>45</v>
      </c>
      <c r="K212" s="15" t="s">
        <v>54</v>
      </c>
      <c r="L212" s="52" t="s">
        <v>237</v>
      </c>
      <c r="M212" s="14" t="s">
        <v>56</v>
      </c>
      <c r="N212" s="14" t="s">
        <v>57</v>
      </c>
      <c r="O212" s="14"/>
      <c r="P212" s="15" t="s">
        <v>215</v>
      </c>
      <c r="Q212" s="16">
        <v>16399</v>
      </c>
      <c r="R212" s="17">
        <v>60</v>
      </c>
      <c r="S212" s="27">
        <v>7543.54</v>
      </c>
      <c r="T212" s="19" t="s">
        <v>36</v>
      </c>
      <c r="U212" s="20" t="s">
        <v>41</v>
      </c>
      <c r="V212" s="21" t="s">
        <v>50</v>
      </c>
      <c r="W212" s="22">
        <v>7</v>
      </c>
      <c r="X212" s="23"/>
    </row>
    <row r="213" spans="1:24" s="1" customFormat="1" ht="35" customHeight="1" x14ac:dyDescent="0.3">
      <c r="A213" s="24" t="s">
        <v>23</v>
      </c>
      <c r="B213" s="24" t="s">
        <v>248</v>
      </c>
      <c r="C213" s="12" t="s">
        <v>249</v>
      </c>
      <c r="D213" s="50"/>
      <c r="E213" s="35" t="str">
        <f>HYPERLINK("https://www.google.ru/search?q=1004010-001&amp;newwindow=1&amp;tbm=isch","Еще фото")</f>
        <v>Еще фото</v>
      </c>
      <c r="F213" s="26" t="s">
        <v>53</v>
      </c>
      <c r="G213" s="24" t="s">
        <v>223</v>
      </c>
      <c r="H213" s="24" t="s">
        <v>28</v>
      </c>
      <c r="I213" s="24" t="s">
        <v>213</v>
      </c>
      <c r="J213" s="14" t="s">
        <v>45</v>
      </c>
      <c r="K213" s="15" t="s">
        <v>54</v>
      </c>
      <c r="L213" s="53"/>
      <c r="M213" s="14" t="s">
        <v>56</v>
      </c>
      <c r="N213" s="14" t="s">
        <v>57</v>
      </c>
      <c r="O213" s="14"/>
      <c r="P213" s="15" t="s">
        <v>215</v>
      </c>
      <c r="Q213" s="16">
        <v>16399</v>
      </c>
      <c r="R213" s="17">
        <v>60</v>
      </c>
      <c r="S213" s="27">
        <v>7543.54</v>
      </c>
      <c r="T213" s="19" t="s">
        <v>36</v>
      </c>
      <c r="U213" s="20" t="s">
        <v>49</v>
      </c>
      <c r="V213" s="21" t="s">
        <v>60</v>
      </c>
      <c r="W213" s="22">
        <v>87</v>
      </c>
      <c r="X213" s="23"/>
    </row>
    <row r="214" spans="1:24" s="1" customFormat="1" ht="37.049999999999997" customHeight="1" x14ac:dyDescent="0.3">
      <c r="A214" s="24" t="s">
        <v>23</v>
      </c>
      <c r="B214" s="24" t="s">
        <v>248</v>
      </c>
      <c r="C214" s="12" t="s">
        <v>249</v>
      </c>
      <c r="D214" s="51"/>
      <c r="E214" s="35" t="str">
        <f>HYPERLINK("https://www.google.ru/search?q=1004010-001&amp;newwindow=1&amp;tbm=isch","Еще фото")</f>
        <v>Еще фото</v>
      </c>
      <c r="F214" s="26" t="s">
        <v>53</v>
      </c>
      <c r="G214" s="24" t="s">
        <v>223</v>
      </c>
      <c r="H214" s="24" t="s">
        <v>28</v>
      </c>
      <c r="I214" s="24" t="s">
        <v>213</v>
      </c>
      <c r="J214" s="14" t="s">
        <v>45</v>
      </c>
      <c r="K214" s="15" t="s">
        <v>54</v>
      </c>
      <c r="L214" s="54"/>
      <c r="M214" s="14" t="s">
        <v>56</v>
      </c>
      <c r="N214" s="14" t="s">
        <v>57</v>
      </c>
      <c r="O214" s="14"/>
      <c r="P214" s="15" t="s">
        <v>215</v>
      </c>
      <c r="Q214" s="16">
        <v>16399</v>
      </c>
      <c r="R214" s="17">
        <v>60</v>
      </c>
      <c r="S214" s="27">
        <v>7543.54</v>
      </c>
      <c r="T214" s="19" t="s">
        <v>36</v>
      </c>
      <c r="U214" s="20" t="s">
        <v>61</v>
      </c>
      <c r="V214" s="21" t="s">
        <v>62</v>
      </c>
      <c r="W214" s="22">
        <v>10</v>
      </c>
      <c r="X214" s="23"/>
    </row>
    <row r="215" spans="1:24" s="1" customFormat="1" ht="52.05" customHeight="1" x14ac:dyDescent="0.3">
      <c r="A215" s="11" t="s">
        <v>23</v>
      </c>
      <c r="B215" s="11" t="s">
        <v>250</v>
      </c>
      <c r="C215" s="12" t="s">
        <v>251</v>
      </c>
      <c r="D215" s="55"/>
      <c r="E215" s="35" t="str">
        <f>HYPERLINK("https://www.google.ru/search?q=1004012-300&amp;newwindow=1&amp;tbm=isch","Еще фото")</f>
        <v>Еще фото</v>
      </c>
      <c r="F215" s="26"/>
      <c r="G215" s="11" t="s">
        <v>212</v>
      </c>
      <c r="H215" s="11" t="s">
        <v>28</v>
      </c>
      <c r="I215" s="14" t="s">
        <v>213</v>
      </c>
      <c r="J215" s="14" t="s">
        <v>45</v>
      </c>
      <c r="K215" s="15" t="s">
        <v>54</v>
      </c>
      <c r="L215" s="52" t="s">
        <v>252</v>
      </c>
      <c r="M215" s="14" t="s">
        <v>56</v>
      </c>
      <c r="N215" s="14" t="s">
        <v>144</v>
      </c>
      <c r="O215" s="14"/>
      <c r="P215" s="15" t="s">
        <v>253</v>
      </c>
      <c r="Q215" s="16">
        <v>8799</v>
      </c>
      <c r="R215" s="17">
        <v>60</v>
      </c>
      <c r="S215" s="27">
        <v>4047.5399999999995</v>
      </c>
      <c r="T215" s="19" t="s">
        <v>36</v>
      </c>
      <c r="U215" s="20" t="s">
        <v>39</v>
      </c>
      <c r="V215" s="21" t="s">
        <v>59</v>
      </c>
      <c r="W215" s="22">
        <v>9</v>
      </c>
      <c r="X215" s="23"/>
    </row>
    <row r="216" spans="1:24" s="1" customFormat="1" ht="61.05" customHeight="1" x14ac:dyDescent="0.3">
      <c r="A216" s="24" t="s">
        <v>23</v>
      </c>
      <c r="B216" s="24" t="s">
        <v>250</v>
      </c>
      <c r="C216" s="12" t="s">
        <v>251</v>
      </c>
      <c r="D216" s="56"/>
      <c r="E216" s="35" t="str">
        <f>HYPERLINK("https://www.google.ru/search?q=1004012-300&amp;newwindow=1&amp;tbm=isch","Еще фото")</f>
        <v>Еще фото</v>
      </c>
      <c r="F216" s="26"/>
      <c r="G216" s="24" t="s">
        <v>212</v>
      </c>
      <c r="H216" s="24" t="s">
        <v>28</v>
      </c>
      <c r="I216" s="24" t="s">
        <v>213</v>
      </c>
      <c r="J216" s="14" t="s">
        <v>45</v>
      </c>
      <c r="K216" s="15" t="s">
        <v>54</v>
      </c>
      <c r="L216" s="54"/>
      <c r="M216" s="14" t="s">
        <v>56</v>
      </c>
      <c r="N216" s="14" t="s">
        <v>144</v>
      </c>
      <c r="O216" s="14"/>
      <c r="P216" s="15" t="s">
        <v>253</v>
      </c>
      <c r="Q216" s="16">
        <v>8799</v>
      </c>
      <c r="R216" s="17">
        <v>60</v>
      </c>
      <c r="S216" s="27">
        <v>4047.5399999999995</v>
      </c>
      <c r="T216" s="19" t="s">
        <v>36</v>
      </c>
      <c r="U216" s="20" t="s">
        <v>40</v>
      </c>
      <c r="V216" s="21" t="s">
        <v>42</v>
      </c>
      <c r="W216" s="22">
        <v>10</v>
      </c>
      <c r="X216" s="23"/>
    </row>
    <row r="217" spans="1:24" s="1" customFormat="1" ht="52.05" customHeight="1" x14ac:dyDescent="0.3">
      <c r="A217" s="11" t="s">
        <v>23</v>
      </c>
      <c r="B217" s="11" t="s">
        <v>254</v>
      </c>
      <c r="C217" s="12" t="s">
        <v>255</v>
      </c>
      <c r="D217" s="55"/>
      <c r="E217" s="35" t="str">
        <f>HYPERLINK("https://www.google.ru/search?q=1004020-090&amp;newwindow=1&amp;tbm=isch","Еще фото")</f>
        <v>Еще фото</v>
      </c>
      <c r="F217" s="26" t="s">
        <v>77</v>
      </c>
      <c r="G217" s="11" t="s">
        <v>212</v>
      </c>
      <c r="H217" s="11" t="s">
        <v>28</v>
      </c>
      <c r="I217" s="14" t="s">
        <v>213</v>
      </c>
      <c r="J217" s="14" t="s">
        <v>45</v>
      </c>
      <c r="K217" s="15" t="s">
        <v>54</v>
      </c>
      <c r="L217" s="52" t="s">
        <v>256</v>
      </c>
      <c r="M217" s="14" t="s">
        <v>56</v>
      </c>
      <c r="N217" s="14" t="s">
        <v>257</v>
      </c>
      <c r="O217" s="14"/>
      <c r="P217" s="15" t="s">
        <v>258</v>
      </c>
      <c r="Q217" s="16">
        <v>14599</v>
      </c>
      <c r="R217" s="17">
        <v>60</v>
      </c>
      <c r="S217" s="27">
        <v>6715.54</v>
      </c>
      <c r="T217" s="19" t="s">
        <v>36</v>
      </c>
      <c r="U217" s="20" t="s">
        <v>41</v>
      </c>
      <c r="V217" s="21" t="s">
        <v>50</v>
      </c>
      <c r="W217" s="22">
        <v>4</v>
      </c>
      <c r="X217" s="23"/>
    </row>
    <row r="218" spans="1:24" s="1" customFormat="1" ht="61.05" customHeight="1" x14ac:dyDescent="0.3">
      <c r="A218" s="24" t="s">
        <v>23</v>
      </c>
      <c r="B218" s="24" t="s">
        <v>254</v>
      </c>
      <c r="C218" s="12" t="s">
        <v>255</v>
      </c>
      <c r="D218" s="56"/>
      <c r="E218" s="35" t="str">
        <f>HYPERLINK("https://www.google.ru/search?q=1004020-090&amp;newwindow=1&amp;tbm=isch","Еще фото")</f>
        <v>Еще фото</v>
      </c>
      <c r="F218" s="26" t="s">
        <v>77</v>
      </c>
      <c r="G218" s="24" t="s">
        <v>212</v>
      </c>
      <c r="H218" s="24" t="s">
        <v>28</v>
      </c>
      <c r="I218" s="24" t="s">
        <v>213</v>
      </c>
      <c r="J218" s="14" t="s">
        <v>45</v>
      </c>
      <c r="K218" s="15" t="s">
        <v>54</v>
      </c>
      <c r="L218" s="54"/>
      <c r="M218" s="14" t="s">
        <v>56</v>
      </c>
      <c r="N218" s="14" t="s">
        <v>257</v>
      </c>
      <c r="O218" s="14"/>
      <c r="P218" s="15" t="s">
        <v>258</v>
      </c>
      <c r="Q218" s="16">
        <v>14599</v>
      </c>
      <c r="R218" s="17">
        <v>60</v>
      </c>
      <c r="S218" s="27">
        <v>6715.54</v>
      </c>
      <c r="T218" s="19" t="s">
        <v>36</v>
      </c>
      <c r="U218" s="20" t="s">
        <v>49</v>
      </c>
      <c r="V218" s="21" t="s">
        <v>60</v>
      </c>
      <c r="W218" s="22">
        <v>9</v>
      </c>
      <c r="X218" s="23"/>
    </row>
    <row r="219" spans="1:24" s="1" customFormat="1" ht="108" customHeight="1" x14ac:dyDescent="0.3">
      <c r="A219" s="11" t="s">
        <v>23</v>
      </c>
      <c r="B219" s="11" t="s">
        <v>259</v>
      </c>
      <c r="C219" s="12" t="s">
        <v>260</v>
      </c>
      <c r="D219" s="29"/>
      <c r="E219" s="35" t="str">
        <f>HYPERLINK("https://www.google.ru/search?q=5023001-650&amp;newwindow=1&amp;tbm=isch","Еще фото")</f>
        <v>Еще фото</v>
      </c>
      <c r="F219" s="26"/>
      <c r="G219" s="11" t="s">
        <v>261</v>
      </c>
      <c r="H219" s="11" t="s">
        <v>262</v>
      </c>
      <c r="I219" s="14" t="s">
        <v>263</v>
      </c>
      <c r="J219" s="14" t="s">
        <v>30</v>
      </c>
      <c r="K219" s="15" t="s">
        <v>264</v>
      </c>
      <c r="L219" s="14" t="s">
        <v>265</v>
      </c>
      <c r="M219" s="14"/>
      <c r="N219" s="14" t="s">
        <v>266</v>
      </c>
      <c r="O219" s="14"/>
      <c r="P219" s="15" t="s">
        <v>267</v>
      </c>
      <c r="Q219" s="16">
        <v>2599</v>
      </c>
      <c r="R219" s="17">
        <v>77</v>
      </c>
      <c r="S219" s="18">
        <v>687.43549999999993</v>
      </c>
      <c r="T219" s="19" t="s">
        <v>268</v>
      </c>
      <c r="U219" s="20" t="s">
        <v>269</v>
      </c>
      <c r="V219" s="22">
        <v>65</v>
      </c>
      <c r="W219" s="22">
        <v>123</v>
      </c>
      <c r="X219" s="23"/>
    </row>
    <row r="220" spans="1:24" s="1" customFormat="1" ht="108" customHeight="1" x14ac:dyDescent="0.3">
      <c r="A220" s="11" t="s">
        <v>23</v>
      </c>
      <c r="B220" s="11" t="s">
        <v>270</v>
      </c>
      <c r="C220" s="12" t="s">
        <v>271</v>
      </c>
      <c r="D220" s="29"/>
      <c r="E220" s="35" t="str">
        <f>HYPERLINK("https://www.google.ru/search?q=5023001-001&amp;newwindow=1&amp;tbm=isch","Еще фото")</f>
        <v>Еще фото</v>
      </c>
      <c r="F220" s="26"/>
      <c r="G220" s="11" t="s">
        <v>261</v>
      </c>
      <c r="H220" s="11" t="s">
        <v>262</v>
      </c>
      <c r="I220" s="14" t="s">
        <v>263</v>
      </c>
      <c r="J220" s="14" t="s">
        <v>30</v>
      </c>
      <c r="K220" s="15" t="s">
        <v>264</v>
      </c>
      <c r="L220" s="14" t="s">
        <v>265</v>
      </c>
      <c r="M220" s="14"/>
      <c r="N220" s="14" t="s">
        <v>57</v>
      </c>
      <c r="O220" s="14"/>
      <c r="P220" s="15" t="s">
        <v>267</v>
      </c>
      <c r="Q220" s="16">
        <v>2599</v>
      </c>
      <c r="R220" s="17">
        <v>62.76</v>
      </c>
      <c r="S220" s="18">
        <v>1112.9354999999998</v>
      </c>
      <c r="T220" s="19" t="s">
        <v>268</v>
      </c>
      <c r="U220" s="20" t="s">
        <v>269</v>
      </c>
      <c r="V220" s="22">
        <v>65</v>
      </c>
      <c r="W220" s="22">
        <v>51</v>
      </c>
      <c r="X220" s="23"/>
    </row>
    <row r="221" spans="1:24" s="1" customFormat="1" ht="108" customHeight="1" x14ac:dyDescent="0.3">
      <c r="A221" s="11" t="s">
        <v>23</v>
      </c>
      <c r="B221" s="11" t="s">
        <v>272</v>
      </c>
      <c r="C221" s="12" t="s">
        <v>273</v>
      </c>
      <c r="D221" s="29"/>
      <c r="E221" s="35" t="str">
        <f>HYPERLINK("https://www.google.ru/search?q=5023002-600&amp;newwindow=1&amp;tbm=isch","Еще фото")</f>
        <v>Еще фото</v>
      </c>
      <c r="F221" s="26"/>
      <c r="G221" s="11" t="s">
        <v>274</v>
      </c>
      <c r="H221" s="11" t="s">
        <v>262</v>
      </c>
      <c r="I221" s="14" t="s">
        <v>263</v>
      </c>
      <c r="J221" s="14" t="s">
        <v>30</v>
      </c>
      <c r="K221" s="15" t="s">
        <v>264</v>
      </c>
      <c r="L221" s="14" t="s">
        <v>275</v>
      </c>
      <c r="M221" s="14"/>
      <c r="N221" s="14" t="s">
        <v>276</v>
      </c>
      <c r="O221" s="14"/>
      <c r="P221" s="15" t="s">
        <v>267</v>
      </c>
      <c r="Q221" s="30">
        <v>599</v>
      </c>
      <c r="R221" s="17">
        <v>60</v>
      </c>
      <c r="S221" s="18">
        <v>275.53999999999996</v>
      </c>
      <c r="T221" s="19" t="s">
        <v>268</v>
      </c>
      <c r="U221" s="20" t="s">
        <v>277</v>
      </c>
      <c r="V221" s="22">
        <v>20</v>
      </c>
      <c r="W221" s="22">
        <v>5</v>
      </c>
      <c r="X221" s="23"/>
    </row>
    <row r="222" spans="1:24" s="1" customFormat="1" ht="26" customHeight="1" x14ac:dyDescent="0.3">
      <c r="A222" s="11" t="s">
        <v>23</v>
      </c>
      <c r="B222" s="11" t="s">
        <v>278</v>
      </c>
      <c r="C222" s="12" t="s">
        <v>279</v>
      </c>
      <c r="D222" s="49"/>
      <c r="E222" s="35" t="str">
        <f>HYPERLINK("https://www.google.ru/search?q=1018002-300&amp;newwindow=1&amp;tbm=isch","Еще фото")</f>
        <v>Еще фото</v>
      </c>
      <c r="F222" s="26"/>
      <c r="G222" s="11" t="s">
        <v>280</v>
      </c>
      <c r="H222" s="11" t="s">
        <v>28</v>
      </c>
      <c r="I222" s="14" t="s">
        <v>281</v>
      </c>
      <c r="J222" s="14" t="s">
        <v>30</v>
      </c>
      <c r="K222" s="15" t="s">
        <v>31</v>
      </c>
      <c r="L222" s="52" t="s">
        <v>282</v>
      </c>
      <c r="M222" s="14"/>
      <c r="N222" s="14" t="s">
        <v>67</v>
      </c>
      <c r="O222" s="14"/>
      <c r="P222" s="15" t="s">
        <v>35</v>
      </c>
      <c r="Q222" s="16">
        <v>3299</v>
      </c>
      <c r="R222" s="17">
        <v>77.03</v>
      </c>
      <c r="S222" s="18">
        <v>871.43549999999993</v>
      </c>
      <c r="T222" s="19" t="s">
        <v>36</v>
      </c>
      <c r="U222" s="20" t="s">
        <v>37</v>
      </c>
      <c r="V222" s="21" t="s">
        <v>38</v>
      </c>
      <c r="W222" s="22">
        <v>1</v>
      </c>
      <c r="X222" s="23"/>
    </row>
    <row r="223" spans="1:24" s="1" customFormat="1" ht="26" customHeight="1" x14ac:dyDescent="0.3">
      <c r="A223" s="24" t="s">
        <v>23</v>
      </c>
      <c r="B223" s="24" t="s">
        <v>278</v>
      </c>
      <c r="C223" s="12" t="s">
        <v>279</v>
      </c>
      <c r="D223" s="50"/>
      <c r="E223" s="35" t="str">
        <f>HYPERLINK("https://www.google.ru/search?q=1018002-300&amp;newwindow=1&amp;tbm=isch","Еще фото")</f>
        <v>Еще фото</v>
      </c>
      <c r="F223" s="26"/>
      <c r="G223" s="24" t="s">
        <v>280</v>
      </c>
      <c r="H223" s="24" t="s">
        <v>28</v>
      </c>
      <c r="I223" s="24" t="s">
        <v>281</v>
      </c>
      <c r="J223" s="14" t="s">
        <v>30</v>
      </c>
      <c r="K223" s="15" t="s">
        <v>31</v>
      </c>
      <c r="L223" s="53"/>
      <c r="M223" s="14"/>
      <c r="N223" s="14" t="s">
        <v>67</v>
      </c>
      <c r="O223" s="14"/>
      <c r="P223" s="15" t="s">
        <v>35</v>
      </c>
      <c r="Q223" s="16">
        <v>3299</v>
      </c>
      <c r="R223" s="17">
        <v>77.03</v>
      </c>
      <c r="S223" s="18">
        <v>871.43549999999993</v>
      </c>
      <c r="T223" s="19" t="s">
        <v>36</v>
      </c>
      <c r="U223" s="20" t="s">
        <v>39</v>
      </c>
      <c r="V223" s="22">
        <v>44</v>
      </c>
      <c r="W223" s="22">
        <v>79</v>
      </c>
      <c r="X223" s="23"/>
    </row>
    <row r="224" spans="1:24" s="1" customFormat="1" ht="26" customHeight="1" x14ac:dyDescent="0.3">
      <c r="A224" s="24" t="s">
        <v>23</v>
      </c>
      <c r="B224" s="24" t="s">
        <v>278</v>
      </c>
      <c r="C224" s="12" t="s">
        <v>279</v>
      </c>
      <c r="D224" s="50"/>
      <c r="E224" s="35" t="str">
        <f>HYPERLINK("https://www.google.ru/search?q=1018002-300&amp;newwindow=1&amp;tbm=isch","Еще фото")</f>
        <v>Еще фото</v>
      </c>
      <c r="F224" s="26"/>
      <c r="G224" s="24" t="s">
        <v>280</v>
      </c>
      <c r="H224" s="24" t="s">
        <v>28</v>
      </c>
      <c r="I224" s="24" t="s">
        <v>281</v>
      </c>
      <c r="J224" s="14" t="s">
        <v>30</v>
      </c>
      <c r="K224" s="15" t="s">
        <v>31</v>
      </c>
      <c r="L224" s="53"/>
      <c r="M224" s="14"/>
      <c r="N224" s="14" t="s">
        <v>67</v>
      </c>
      <c r="O224" s="14"/>
      <c r="P224" s="15" t="s">
        <v>35</v>
      </c>
      <c r="Q224" s="16">
        <v>3299</v>
      </c>
      <c r="R224" s="17">
        <v>77.03</v>
      </c>
      <c r="S224" s="18">
        <v>871.43549999999993</v>
      </c>
      <c r="T224" s="19" t="s">
        <v>36</v>
      </c>
      <c r="U224" s="20" t="s">
        <v>40</v>
      </c>
      <c r="V224" s="22">
        <v>46</v>
      </c>
      <c r="W224" s="22">
        <v>71</v>
      </c>
      <c r="X224" s="23"/>
    </row>
    <row r="225" spans="1:24" s="1" customFormat="1" ht="26" customHeight="1" x14ac:dyDescent="0.3">
      <c r="A225" s="24" t="s">
        <v>23</v>
      </c>
      <c r="B225" s="24" t="s">
        <v>278</v>
      </c>
      <c r="C225" s="12" t="s">
        <v>279</v>
      </c>
      <c r="D225" s="51"/>
      <c r="E225" s="35" t="str">
        <f>HYPERLINK("https://www.google.ru/search?q=1018002-300&amp;newwindow=1&amp;tbm=isch","Еще фото")</f>
        <v>Еще фото</v>
      </c>
      <c r="F225" s="26"/>
      <c r="G225" s="24" t="s">
        <v>280</v>
      </c>
      <c r="H225" s="24" t="s">
        <v>28</v>
      </c>
      <c r="I225" s="24" t="s">
        <v>281</v>
      </c>
      <c r="J225" s="14" t="s">
        <v>30</v>
      </c>
      <c r="K225" s="15" t="s">
        <v>31</v>
      </c>
      <c r="L225" s="54"/>
      <c r="M225" s="14"/>
      <c r="N225" s="14" t="s">
        <v>67</v>
      </c>
      <c r="O225" s="14"/>
      <c r="P225" s="15" t="s">
        <v>35</v>
      </c>
      <c r="Q225" s="16">
        <v>3299</v>
      </c>
      <c r="R225" s="17">
        <v>77.03</v>
      </c>
      <c r="S225" s="18">
        <v>871.43549999999993</v>
      </c>
      <c r="T225" s="19" t="s">
        <v>36</v>
      </c>
      <c r="U225" s="20" t="s">
        <v>41</v>
      </c>
      <c r="V225" s="21" t="s">
        <v>42</v>
      </c>
      <c r="W225" s="22">
        <v>20</v>
      </c>
      <c r="X225" s="23"/>
    </row>
    <row r="226" spans="1:24" s="1" customFormat="1" ht="26" customHeight="1" x14ac:dyDescent="0.3">
      <c r="A226" s="11" t="s">
        <v>23</v>
      </c>
      <c r="B226" s="11" t="s">
        <v>283</v>
      </c>
      <c r="C226" s="12" t="s">
        <v>284</v>
      </c>
      <c r="D226" s="49"/>
      <c r="E226" s="35" t="str">
        <f>HYPERLINK("https://www.google.ru/search?q=1018002-001&amp;newwindow=1&amp;tbm=isch","Еще фото")</f>
        <v>Еще фото</v>
      </c>
      <c r="F226" s="26"/>
      <c r="G226" s="11" t="s">
        <v>280</v>
      </c>
      <c r="H226" s="11" t="s">
        <v>28</v>
      </c>
      <c r="I226" s="14" t="s">
        <v>281</v>
      </c>
      <c r="J226" s="14" t="s">
        <v>30</v>
      </c>
      <c r="K226" s="15" t="s">
        <v>31</v>
      </c>
      <c r="L226" s="52" t="s">
        <v>282</v>
      </c>
      <c r="M226" s="14" t="s">
        <v>33</v>
      </c>
      <c r="N226" s="14" t="s">
        <v>57</v>
      </c>
      <c r="O226" s="14"/>
      <c r="P226" s="15" t="s">
        <v>35</v>
      </c>
      <c r="Q226" s="16">
        <v>2899</v>
      </c>
      <c r="R226" s="17">
        <v>71.790000000000006</v>
      </c>
      <c r="S226" s="18">
        <v>940.43549999999993</v>
      </c>
      <c r="T226" s="19" t="s">
        <v>36</v>
      </c>
      <c r="U226" s="20" t="s">
        <v>37</v>
      </c>
      <c r="V226" s="21" t="s">
        <v>38</v>
      </c>
      <c r="W226" s="22">
        <v>22</v>
      </c>
      <c r="X226" s="23"/>
    </row>
    <row r="227" spans="1:24" s="1" customFormat="1" ht="26" customHeight="1" x14ac:dyDescent="0.3">
      <c r="A227" s="24" t="s">
        <v>23</v>
      </c>
      <c r="B227" s="24" t="s">
        <v>283</v>
      </c>
      <c r="C227" s="12" t="s">
        <v>284</v>
      </c>
      <c r="D227" s="50"/>
      <c r="E227" s="35" t="str">
        <f>HYPERLINK("https://www.google.ru/search?q=1018002-001&amp;newwindow=1&amp;tbm=isch","Еще фото")</f>
        <v>Еще фото</v>
      </c>
      <c r="F227" s="26"/>
      <c r="G227" s="24" t="s">
        <v>280</v>
      </c>
      <c r="H227" s="24" t="s">
        <v>28</v>
      </c>
      <c r="I227" s="24" t="s">
        <v>281</v>
      </c>
      <c r="J227" s="14" t="s">
        <v>30</v>
      </c>
      <c r="K227" s="15" t="s">
        <v>31</v>
      </c>
      <c r="L227" s="53"/>
      <c r="M227" s="14" t="s">
        <v>33</v>
      </c>
      <c r="N227" s="14" t="s">
        <v>57</v>
      </c>
      <c r="O227" s="14"/>
      <c r="P227" s="15" t="s">
        <v>35</v>
      </c>
      <c r="Q227" s="16">
        <v>2899</v>
      </c>
      <c r="R227" s="17">
        <v>71.790000000000006</v>
      </c>
      <c r="S227" s="18">
        <v>940.43549999999993</v>
      </c>
      <c r="T227" s="19" t="s">
        <v>36</v>
      </c>
      <c r="U227" s="20" t="s">
        <v>39</v>
      </c>
      <c r="V227" s="22">
        <v>44</v>
      </c>
      <c r="W227" s="22">
        <v>107</v>
      </c>
      <c r="X227" s="23"/>
    </row>
    <row r="228" spans="1:24" s="1" customFormat="1" ht="26" customHeight="1" x14ac:dyDescent="0.3">
      <c r="A228" s="24" t="s">
        <v>23</v>
      </c>
      <c r="B228" s="24" t="s">
        <v>283</v>
      </c>
      <c r="C228" s="12" t="s">
        <v>284</v>
      </c>
      <c r="D228" s="50"/>
      <c r="E228" s="35" t="str">
        <f>HYPERLINK("https://www.google.ru/search?q=1018002-001&amp;newwindow=1&amp;tbm=isch","Еще фото")</f>
        <v>Еще фото</v>
      </c>
      <c r="F228" s="26"/>
      <c r="G228" s="24" t="s">
        <v>280</v>
      </c>
      <c r="H228" s="24" t="s">
        <v>28</v>
      </c>
      <c r="I228" s="24" t="s">
        <v>281</v>
      </c>
      <c r="J228" s="14" t="s">
        <v>30</v>
      </c>
      <c r="K228" s="15" t="s">
        <v>31</v>
      </c>
      <c r="L228" s="53"/>
      <c r="M228" s="14" t="s">
        <v>33</v>
      </c>
      <c r="N228" s="14" t="s">
        <v>57</v>
      </c>
      <c r="O228" s="14"/>
      <c r="P228" s="15" t="s">
        <v>35</v>
      </c>
      <c r="Q228" s="16">
        <v>2899</v>
      </c>
      <c r="R228" s="17">
        <v>71.790000000000006</v>
      </c>
      <c r="S228" s="18">
        <v>940.43549999999993</v>
      </c>
      <c r="T228" s="19" t="s">
        <v>36</v>
      </c>
      <c r="U228" s="20" t="s">
        <v>40</v>
      </c>
      <c r="V228" s="22">
        <v>46</v>
      </c>
      <c r="W228" s="22">
        <v>113</v>
      </c>
      <c r="X228" s="23"/>
    </row>
    <row r="229" spans="1:24" s="1" customFormat="1" ht="26" customHeight="1" x14ac:dyDescent="0.3">
      <c r="A229" s="24" t="s">
        <v>23</v>
      </c>
      <c r="B229" s="24" t="s">
        <v>283</v>
      </c>
      <c r="C229" s="12" t="s">
        <v>284</v>
      </c>
      <c r="D229" s="51"/>
      <c r="E229" s="35" t="str">
        <f>HYPERLINK("https://www.google.ru/search?q=1018002-001&amp;newwindow=1&amp;tbm=isch","Еще фото")</f>
        <v>Еще фото</v>
      </c>
      <c r="F229" s="26"/>
      <c r="G229" s="24" t="s">
        <v>280</v>
      </c>
      <c r="H229" s="24" t="s">
        <v>28</v>
      </c>
      <c r="I229" s="24" t="s">
        <v>281</v>
      </c>
      <c r="J229" s="14" t="s">
        <v>30</v>
      </c>
      <c r="K229" s="15" t="s">
        <v>31</v>
      </c>
      <c r="L229" s="54"/>
      <c r="M229" s="14" t="s">
        <v>33</v>
      </c>
      <c r="N229" s="14" t="s">
        <v>57</v>
      </c>
      <c r="O229" s="14"/>
      <c r="P229" s="15" t="s">
        <v>35</v>
      </c>
      <c r="Q229" s="16">
        <v>2899</v>
      </c>
      <c r="R229" s="17">
        <v>71.790000000000006</v>
      </c>
      <c r="S229" s="18">
        <v>940.43549999999993</v>
      </c>
      <c r="T229" s="19" t="s">
        <v>36</v>
      </c>
      <c r="U229" s="20" t="s">
        <v>41</v>
      </c>
      <c r="V229" s="21" t="s">
        <v>42</v>
      </c>
      <c r="W229" s="22">
        <v>36</v>
      </c>
      <c r="X229" s="23"/>
    </row>
    <row r="230" spans="1:24" s="1" customFormat="1" ht="26" customHeight="1" x14ac:dyDescent="0.3">
      <c r="A230" s="11" t="s">
        <v>23</v>
      </c>
      <c r="B230" s="11" t="s">
        <v>285</v>
      </c>
      <c r="C230" s="12" t="s">
        <v>286</v>
      </c>
      <c r="D230" s="49"/>
      <c r="E230" s="35" t="str">
        <f>HYPERLINK("https://www.google.ru/search?q=1018002-200&amp;newwindow=1&amp;tbm=isch","Еще фото")</f>
        <v>Еще фото</v>
      </c>
      <c r="F230" s="13" t="s">
        <v>26</v>
      </c>
      <c r="G230" s="11" t="s">
        <v>280</v>
      </c>
      <c r="H230" s="11" t="s">
        <v>28</v>
      </c>
      <c r="I230" s="14" t="s">
        <v>281</v>
      </c>
      <c r="J230" s="14" t="s">
        <v>30</v>
      </c>
      <c r="K230" s="15" t="s">
        <v>31</v>
      </c>
      <c r="L230" s="52" t="s">
        <v>282</v>
      </c>
      <c r="M230" s="14" t="s">
        <v>33</v>
      </c>
      <c r="N230" s="14" t="s">
        <v>34</v>
      </c>
      <c r="O230" s="14"/>
      <c r="P230" s="15" t="s">
        <v>35</v>
      </c>
      <c r="Q230" s="16">
        <v>2899</v>
      </c>
      <c r="R230" s="17">
        <v>71.790000000000006</v>
      </c>
      <c r="S230" s="18">
        <v>940.43549999999993</v>
      </c>
      <c r="T230" s="19" t="s">
        <v>36</v>
      </c>
      <c r="U230" s="20" t="s">
        <v>37</v>
      </c>
      <c r="V230" s="21" t="s">
        <v>38</v>
      </c>
      <c r="W230" s="22">
        <v>37</v>
      </c>
      <c r="X230" s="23"/>
    </row>
    <row r="231" spans="1:24" s="1" customFormat="1" ht="26" customHeight="1" x14ac:dyDescent="0.3">
      <c r="A231" s="24" t="s">
        <v>23</v>
      </c>
      <c r="B231" s="24" t="s">
        <v>285</v>
      </c>
      <c r="C231" s="12" t="s">
        <v>286</v>
      </c>
      <c r="D231" s="50"/>
      <c r="E231" s="35" t="str">
        <f>HYPERLINK("https://www.google.ru/search?q=1018002-200&amp;newwindow=1&amp;tbm=isch","Еще фото")</f>
        <v>Еще фото</v>
      </c>
      <c r="F231" s="13" t="s">
        <v>26</v>
      </c>
      <c r="G231" s="24" t="s">
        <v>280</v>
      </c>
      <c r="H231" s="24" t="s">
        <v>28</v>
      </c>
      <c r="I231" s="24" t="s">
        <v>281</v>
      </c>
      <c r="J231" s="14" t="s">
        <v>30</v>
      </c>
      <c r="K231" s="15" t="s">
        <v>31</v>
      </c>
      <c r="L231" s="53"/>
      <c r="M231" s="14" t="s">
        <v>33</v>
      </c>
      <c r="N231" s="14" t="s">
        <v>34</v>
      </c>
      <c r="O231" s="14"/>
      <c r="P231" s="15" t="s">
        <v>35</v>
      </c>
      <c r="Q231" s="16">
        <v>2899</v>
      </c>
      <c r="R231" s="17">
        <v>71.790000000000006</v>
      </c>
      <c r="S231" s="18">
        <v>940.43549999999993</v>
      </c>
      <c r="T231" s="19" t="s">
        <v>36</v>
      </c>
      <c r="U231" s="20" t="s">
        <v>39</v>
      </c>
      <c r="V231" s="22">
        <v>44</v>
      </c>
      <c r="W231" s="22">
        <v>56</v>
      </c>
      <c r="X231" s="23"/>
    </row>
    <row r="232" spans="1:24" s="1" customFormat="1" ht="26" customHeight="1" x14ac:dyDescent="0.3">
      <c r="A232" s="24" t="s">
        <v>23</v>
      </c>
      <c r="B232" s="24" t="s">
        <v>285</v>
      </c>
      <c r="C232" s="12" t="s">
        <v>286</v>
      </c>
      <c r="D232" s="50"/>
      <c r="E232" s="35" t="str">
        <f>HYPERLINK("https://www.google.ru/search?q=1018002-200&amp;newwindow=1&amp;tbm=isch","Еще фото")</f>
        <v>Еще фото</v>
      </c>
      <c r="F232" s="13" t="s">
        <v>26</v>
      </c>
      <c r="G232" s="24" t="s">
        <v>280</v>
      </c>
      <c r="H232" s="24" t="s">
        <v>28</v>
      </c>
      <c r="I232" s="24" t="s">
        <v>281</v>
      </c>
      <c r="J232" s="14" t="s">
        <v>30</v>
      </c>
      <c r="K232" s="15" t="s">
        <v>31</v>
      </c>
      <c r="L232" s="53"/>
      <c r="M232" s="14" t="s">
        <v>33</v>
      </c>
      <c r="N232" s="14" t="s">
        <v>34</v>
      </c>
      <c r="O232" s="14"/>
      <c r="P232" s="15" t="s">
        <v>35</v>
      </c>
      <c r="Q232" s="16">
        <v>2899</v>
      </c>
      <c r="R232" s="17">
        <v>71.790000000000006</v>
      </c>
      <c r="S232" s="18">
        <v>940.43549999999993</v>
      </c>
      <c r="T232" s="19" t="s">
        <v>36</v>
      </c>
      <c r="U232" s="20" t="s">
        <v>40</v>
      </c>
      <c r="V232" s="22">
        <v>46</v>
      </c>
      <c r="W232" s="22">
        <v>107</v>
      </c>
      <c r="X232" s="23"/>
    </row>
    <row r="233" spans="1:24" s="1" customFormat="1" ht="26" customHeight="1" x14ac:dyDescent="0.3">
      <c r="A233" s="24" t="s">
        <v>23</v>
      </c>
      <c r="B233" s="24" t="s">
        <v>285</v>
      </c>
      <c r="C233" s="12" t="s">
        <v>286</v>
      </c>
      <c r="D233" s="51"/>
      <c r="E233" s="35" t="str">
        <f>HYPERLINK("https://www.google.ru/search?q=1018002-200&amp;newwindow=1&amp;tbm=isch","Еще фото")</f>
        <v>Еще фото</v>
      </c>
      <c r="F233" s="13" t="s">
        <v>26</v>
      </c>
      <c r="G233" s="24" t="s">
        <v>280</v>
      </c>
      <c r="H233" s="24" t="s">
        <v>28</v>
      </c>
      <c r="I233" s="24" t="s">
        <v>281</v>
      </c>
      <c r="J233" s="14" t="s">
        <v>30</v>
      </c>
      <c r="K233" s="15" t="s">
        <v>31</v>
      </c>
      <c r="L233" s="54"/>
      <c r="M233" s="14" t="s">
        <v>33</v>
      </c>
      <c r="N233" s="14" t="s">
        <v>34</v>
      </c>
      <c r="O233" s="14"/>
      <c r="P233" s="15" t="s">
        <v>35</v>
      </c>
      <c r="Q233" s="16">
        <v>2899</v>
      </c>
      <c r="R233" s="17">
        <v>71.790000000000006</v>
      </c>
      <c r="S233" s="18">
        <v>940.43549999999993</v>
      </c>
      <c r="T233" s="19" t="s">
        <v>36</v>
      </c>
      <c r="U233" s="20" t="s">
        <v>41</v>
      </c>
      <c r="V233" s="21" t="s">
        <v>42</v>
      </c>
      <c r="W233" s="22">
        <v>18</v>
      </c>
      <c r="X233" s="23"/>
    </row>
    <row r="234" spans="1:24" s="1" customFormat="1" ht="26" customHeight="1" x14ac:dyDescent="0.3">
      <c r="A234" s="11" t="s">
        <v>23</v>
      </c>
      <c r="B234" s="11" t="s">
        <v>287</v>
      </c>
      <c r="C234" s="12" t="s">
        <v>288</v>
      </c>
      <c r="D234" s="49"/>
      <c r="E234" s="35" t="str">
        <f>HYPERLINK("https://www.google.ru/search?q=1018002-700&amp;newwindow=1&amp;tbm=isch","Еще фото")</f>
        <v>Еще фото</v>
      </c>
      <c r="F234" s="13" t="s">
        <v>26</v>
      </c>
      <c r="G234" s="11" t="s">
        <v>280</v>
      </c>
      <c r="H234" s="11" t="s">
        <v>28</v>
      </c>
      <c r="I234" s="14" t="s">
        <v>281</v>
      </c>
      <c r="J234" s="14" t="s">
        <v>30</v>
      </c>
      <c r="K234" s="15" t="s">
        <v>31</v>
      </c>
      <c r="L234" s="52" t="s">
        <v>282</v>
      </c>
      <c r="M234" s="14" t="s">
        <v>33</v>
      </c>
      <c r="N234" s="14" t="s">
        <v>189</v>
      </c>
      <c r="O234" s="14"/>
      <c r="P234" s="15" t="s">
        <v>35</v>
      </c>
      <c r="Q234" s="16">
        <v>2899</v>
      </c>
      <c r="R234" s="17">
        <v>71.790000000000006</v>
      </c>
      <c r="S234" s="18">
        <v>940.43549999999993</v>
      </c>
      <c r="T234" s="19" t="s">
        <v>36</v>
      </c>
      <c r="U234" s="20" t="s">
        <v>37</v>
      </c>
      <c r="V234" s="21" t="s">
        <v>38</v>
      </c>
      <c r="W234" s="22">
        <v>18</v>
      </c>
      <c r="X234" s="23"/>
    </row>
    <row r="235" spans="1:24" s="1" customFormat="1" ht="26" customHeight="1" x14ac:dyDescent="0.3">
      <c r="A235" s="24" t="s">
        <v>23</v>
      </c>
      <c r="B235" s="24" t="s">
        <v>287</v>
      </c>
      <c r="C235" s="12" t="s">
        <v>288</v>
      </c>
      <c r="D235" s="50"/>
      <c r="E235" s="35" t="str">
        <f>HYPERLINK("https://www.google.ru/search?q=1018002-700&amp;newwindow=1&amp;tbm=isch","Еще фото")</f>
        <v>Еще фото</v>
      </c>
      <c r="F235" s="13" t="s">
        <v>26</v>
      </c>
      <c r="G235" s="24" t="s">
        <v>280</v>
      </c>
      <c r="H235" s="24" t="s">
        <v>28</v>
      </c>
      <c r="I235" s="24" t="s">
        <v>281</v>
      </c>
      <c r="J235" s="14" t="s">
        <v>30</v>
      </c>
      <c r="K235" s="15" t="s">
        <v>31</v>
      </c>
      <c r="L235" s="53"/>
      <c r="M235" s="14" t="s">
        <v>33</v>
      </c>
      <c r="N235" s="14" t="s">
        <v>189</v>
      </c>
      <c r="O235" s="14"/>
      <c r="P235" s="15" t="s">
        <v>35</v>
      </c>
      <c r="Q235" s="16">
        <v>2899</v>
      </c>
      <c r="R235" s="17">
        <v>71.790000000000006</v>
      </c>
      <c r="S235" s="18">
        <v>940.43549999999993</v>
      </c>
      <c r="T235" s="19" t="s">
        <v>36</v>
      </c>
      <c r="U235" s="20" t="s">
        <v>39</v>
      </c>
      <c r="V235" s="22">
        <v>44</v>
      </c>
      <c r="W235" s="22">
        <v>56</v>
      </c>
      <c r="X235" s="23"/>
    </row>
    <row r="236" spans="1:24" s="1" customFormat="1" ht="26" customHeight="1" x14ac:dyDescent="0.3">
      <c r="A236" s="24" t="s">
        <v>23</v>
      </c>
      <c r="B236" s="24" t="s">
        <v>287</v>
      </c>
      <c r="C236" s="12" t="s">
        <v>288</v>
      </c>
      <c r="D236" s="50"/>
      <c r="E236" s="35" t="str">
        <f>HYPERLINK("https://www.google.ru/search?q=1018002-700&amp;newwindow=1&amp;tbm=isch","Еще фото")</f>
        <v>Еще фото</v>
      </c>
      <c r="F236" s="13" t="s">
        <v>26</v>
      </c>
      <c r="G236" s="24" t="s">
        <v>280</v>
      </c>
      <c r="H236" s="24" t="s">
        <v>28</v>
      </c>
      <c r="I236" s="24" t="s">
        <v>281</v>
      </c>
      <c r="J236" s="14" t="s">
        <v>30</v>
      </c>
      <c r="K236" s="15" t="s">
        <v>31</v>
      </c>
      <c r="L236" s="53"/>
      <c r="M236" s="14" t="s">
        <v>33</v>
      </c>
      <c r="N236" s="14" t="s">
        <v>189</v>
      </c>
      <c r="O236" s="14"/>
      <c r="P236" s="15" t="s">
        <v>35</v>
      </c>
      <c r="Q236" s="16">
        <v>2899</v>
      </c>
      <c r="R236" s="17">
        <v>71.790000000000006</v>
      </c>
      <c r="S236" s="18">
        <v>940.43549999999993</v>
      </c>
      <c r="T236" s="19" t="s">
        <v>36</v>
      </c>
      <c r="U236" s="20" t="s">
        <v>40</v>
      </c>
      <c r="V236" s="22">
        <v>46</v>
      </c>
      <c r="W236" s="22">
        <v>76</v>
      </c>
      <c r="X236" s="23"/>
    </row>
    <row r="237" spans="1:24" s="1" customFormat="1" ht="26" customHeight="1" x14ac:dyDescent="0.3">
      <c r="A237" s="24" t="s">
        <v>23</v>
      </c>
      <c r="B237" s="24" t="s">
        <v>287</v>
      </c>
      <c r="C237" s="12" t="s">
        <v>288</v>
      </c>
      <c r="D237" s="51"/>
      <c r="E237" s="35" t="str">
        <f>HYPERLINK("https://www.google.ru/search?q=1018002-700&amp;newwindow=1&amp;tbm=isch","Еще фото")</f>
        <v>Еще фото</v>
      </c>
      <c r="F237" s="13" t="s">
        <v>26</v>
      </c>
      <c r="G237" s="24" t="s">
        <v>280</v>
      </c>
      <c r="H237" s="24" t="s">
        <v>28</v>
      </c>
      <c r="I237" s="24" t="s">
        <v>281</v>
      </c>
      <c r="J237" s="14" t="s">
        <v>30</v>
      </c>
      <c r="K237" s="15" t="s">
        <v>31</v>
      </c>
      <c r="L237" s="54"/>
      <c r="M237" s="14" t="s">
        <v>33</v>
      </c>
      <c r="N237" s="14" t="s">
        <v>189</v>
      </c>
      <c r="O237" s="14"/>
      <c r="P237" s="15" t="s">
        <v>35</v>
      </c>
      <c r="Q237" s="16">
        <v>2899</v>
      </c>
      <c r="R237" s="17">
        <v>71.790000000000006</v>
      </c>
      <c r="S237" s="18">
        <v>940.43549999999993</v>
      </c>
      <c r="T237" s="19" t="s">
        <v>36</v>
      </c>
      <c r="U237" s="20" t="s">
        <v>41</v>
      </c>
      <c r="V237" s="21" t="s">
        <v>42</v>
      </c>
      <c r="W237" s="22">
        <v>26</v>
      </c>
      <c r="X237" s="23"/>
    </row>
    <row r="238" spans="1:24" s="1" customFormat="1" ht="26" customHeight="1" x14ac:dyDescent="0.3">
      <c r="A238" s="11" t="s">
        <v>23</v>
      </c>
      <c r="B238" s="11" t="s">
        <v>289</v>
      </c>
      <c r="C238" s="12" t="s">
        <v>290</v>
      </c>
      <c r="D238" s="49"/>
      <c r="E238" s="35" t="str">
        <f>HYPERLINK("https://www.google.ru/search?q=1018001-001&amp;newwindow=1&amp;tbm=isch","Еще фото")</f>
        <v>Еще фото</v>
      </c>
      <c r="F238" s="13" t="s">
        <v>53</v>
      </c>
      <c r="G238" s="11" t="s">
        <v>280</v>
      </c>
      <c r="H238" s="11" t="s">
        <v>28</v>
      </c>
      <c r="I238" s="14" t="s">
        <v>281</v>
      </c>
      <c r="J238" s="14" t="s">
        <v>30</v>
      </c>
      <c r="K238" s="15" t="s">
        <v>31</v>
      </c>
      <c r="L238" s="52" t="s">
        <v>291</v>
      </c>
      <c r="M238" s="14"/>
      <c r="N238" s="14" t="s">
        <v>57</v>
      </c>
      <c r="O238" s="14"/>
      <c r="P238" s="15" t="s">
        <v>178</v>
      </c>
      <c r="Q238" s="16">
        <v>2599</v>
      </c>
      <c r="R238" s="17">
        <v>60</v>
      </c>
      <c r="S238" s="27">
        <v>1195.5399999999997</v>
      </c>
      <c r="T238" s="19" t="s">
        <v>36</v>
      </c>
      <c r="U238" s="20" t="s">
        <v>37</v>
      </c>
      <c r="V238" s="21" t="s">
        <v>38</v>
      </c>
      <c r="W238" s="22">
        <v>31</v>
      </c>
      <c r="X238" s="23"/>
    </row>
    <row r="239" spans="1:24" s="1" customFormat="1" ht="26" customHeight="1" x14ac:dyDescent="0.3">
      <c r="A239" s="24" t="s">
        <v>23</v>
      </c>
      <c r="B239" s="24" t="s">
        <v>289</v>
      </c>
      <c r="C239" s="12" t="s">
        <v>290</v>
      </c>
      <c r="D239" s="50"/>
      <c r="E239" s="35" t="str">
        <f>HYPERLINK("https://www.google.ru/search?q=1018001-001&amp;newwindow=1&amp;tbm=isch","Еще фото")</f>
        <v>Еще фото</v>
      </c>
      <c r="F239" s="13" t="s">
        <v>53</v>
      </c>
      <c r="G239" s="24" t="s">
        <v>280</v>
      </c>
      <c r="H239" s="24" t="s">
        <v>28</v>
      </c>
      <c r="I239" s="24" t="s">
        <v>281</v>
      </c>
      <c r="J239" s="14" t="s">
        <v>30</v>
      </c>
      <c r="K239" s="15" t="s">
        <v>31</v>
      </c>
      <c r="L239" s="53"/>
      <c r="M239" s="14"/>
      <c r="N239" s="14" t="s">
        <v>57</v>
      </c>
      <c r="O239" s="14"/>
      <c r="P239" s="15" t="s">
        <v>178</v>
      </c>
      <c r="Q239" s="16">
        <v>2599</v>
      </c>
      <c r="R239" s="17">
        <v>60</v>
      </c>
      <c r="S239" s="27">
        <v>1195.5399999999997</v>
      </c>
      <c r="T239" s="19" t="s">
        <v>36</v>
      </c>
      <c r="U239" s="20" t="s">
        <v>39</v>
      </c>
      <c r="V239" s="22">
        <v>44</v>
      </c>
      <c r="W239" s="22">
        <v>87</v>
      </c>
      <c r="X239" s="23"/>
    </row>
    <row r="240" spans="1:24" s="1" customFormat="1" ht="26" customHeight="1" x14ac:dyDescent="0.3">
      <c r="A240" s="24" t="s">
        <v>23</v>
      </c>
      <c r="B240" s="24" t="s">
        <v>289</v>
      </c>
      <c r="C240" s="12" t="s">
        <v>290</v>
      </c>
      <c r="D240" s="50"/>
      <c r="E240" s="35" t="str">
        <f>HYPERLINK("https://www.google.ru/search?q=1018001-001&amp;newwindow=1&amp;tbm=isch","Еще фото")</f>
        <v>Еще фото</v>
      </c>
      <c r="F240" s="13" t="s">
        <v>53</v>
      </c>
      <c r="G240" s="24" t="s">
        <v>280</v>
      </c>
      <c r="H240" s="24" t="s">
        <v>28</v>
      </c>
      <c r="I240" s="24" t="s">
        <v>281</v>
      </c>
      <c r="J240" s="14" t="s">
        <v>30</v>
      </c>
      <c r="K240" s="15" t="s">
        <v>31</v>
      </c>
      <c r="L240" s="53"/>
      <c r="M240" s="14"/>
      <c r="N240" s="14" t="s">
        <v>57</v>
      </c>
      <c r="O240" s="14"/>
      <c r="P240" s="15" t="s">
        <v>178</v>
      </c>
      <c r="Q240" s="16">
        <v>2599</v>
      </c>
      <c r="R240" s="17">
        <v>60</v>
      </c>
      <c r="S240" s="27">
        <v>1195.5399999999997</v>
      </c>
      <c r="T240" s="19" t="s">
        <v>36</v>
      </c>
      <c r="U240" s="20" t="s">
        <v>40</v>
      </c>
      <c r="V240" s="22">
        <v>46</v>
      </c>
      <c r="W240" s="22">
        <v>161</v>
      </c>
      <c r="X240" s="23"/>
    </row>
    <row r="241" spans="1:24" s="1" customFormat="1" ht="26" customHeight="1" x14ac:dyDescent="0.3">
      <c r="A241" s="24" t="s">
        <v>23</v>
      </c>
      <c r="B241" s="24" t="s">
        <v>289</v>
      </c>
      <c r="C241" s="12" t="s">
        <v>290</v>
      </c>
      <c r="D241" s="51"/>
      <c r="E241" s="35" t="str">
        <f>HYPERLINK("https://www.google.ru/search?q=1018001-001&amp;newwindow=1&amp;tbm=isch","Еще фото")</f>
        <v>Еще фото</v>
      </c>
      <c r="F241" s="13" t="s">
        <v>53</v>
      </c>
      <c r="G241" s="24" t="s">
        <v>280</v>
      </c>
      <c r="H241" s="24" t="s">
        <v>28</v>
      </c>
      <c r="I241" s="24" t="s">
        <v>281</v>
      </c>
      <c r="J241" s="14" t="s">
        <v>30</v>
      </c>
      <c r="K241" s="15" t="s">
        <v>31</v>
      </c>
      <c r="L241" s="54"/>
      <c r="M241" s="14"/>
      <c r="N241" s="14" t="s">
        <v>57</v>
      </c>
      <c r="O241" s="14"/>
      <c r="P241" s="15" t="s">
        <v>178</v>
      </c>
      <c r="Q241" s="16">
        <v>2599</v>
      </c>
      <c r="R241" s="17">
        <v>60</v>
      </c>
      <c r="S241" s="27">
        <v>1195.5399999999997</v>
      </c>
      <c r="T241" s="19" t="s">
        <v>36</v>
      </c>
      <c r="U241" s="20" t="s">
        <v>41</v>
      </c>
      <c r="V241" s="21" t="s">
        <v>42</v>
      </c>
      <c r="W241" s="22">
        <v>63</v>
      </c>
      <c r="X241" s="23"/>
    </row>
    <row r="242" spans="1:24" s="1" customFormat="1" ht="26" customHeight="1" x14ac:dyDescent="0.3">
      <c r="A242" s="11" t="s">
        <v>23</v>
      </c>
      <c r="B242" s="11" t="s">
        <v>292</v>
      </c>
      <c r="C242" s="12" t="s">
        <v>293</v>
      </c>
      <c r="D242" s="49"/>
      <c r="E242" s="35" t="str">
        <f>HYPERLINK("https://www.google.ru/search?q=1018001-800&amp;newwindow=1&amp;tbm=isch","Еще фото")</f>
        <v>Еще фото</v>
      </c>
      <c r="F242" s="13" t="s">
        <v>53</v>
      </c>
      <c r="G242" s="11" t="s">
        <v>280</v>
      </c>
      <c r="H242" s="11" t="s">
        <v>28</v>
      </c>
      <c r="I242" s="14" t="s">
        <v>281</v>
      </c>
      <c r="J242" s="14" t="s">
        <v>30</v>
      </c>
      <c r="K242" s="15" t="s">
        <v>31</v>
      </c>
      <c r="L242" s="52" t="s">
        <v>291</v>
      </c>
      <c r="M242" s="14"/>
      <c r="N242" s="14" t="s">
        <v>184</v>
      </c>
      <c r="O242" s="14"/>
      <c r="P242" s="15" t="s">
        <v>178</v>
      </c>
      <c r="Q242" s="16">
        <v>2599</v>
      </c>
      <c r="R242" s="17">
        <v>60</v>
      </c>
      <c r="S242" s="27">
        <v>1195.5399999999997</v>
      </c>
      <c r="T242" s="19" t="s">
        <v>36</v>
      </c>
      <c r="U242" s="20" t="s">
        <v>37</v>
      </c>
      <c r="V242" s="21" t="s">
        <v>38</v>
      </c>
      <c r="W242" s="22">
        <v>84</v>
      </c>
      <c r="X242" s="23"/>
    </row>
    <row r="243" spans="1:24" s="1" customFormat="1" ht="26" customHeight="1" x14ac:dyDescent="0.3">
      <c r="A243" s="24" t="s">
        <v>23</v>
      </c>
      <c r="B243" s="24" t="s">
        <v>292</v>
      </c>
      <c r="C243" s="12" t="s">
        <v>293</v>
      </c>
      <c r="D243" s="50"/>
      <c r="E243" s="35" t="str">
        <f>HYPERLINK("https://www.google.ru/search?q=1018001-800&amp;newwindow=1&amp;tbm=isch","Еще фото")</f>
        <v>Еще фото</v>
      </c>
      <c r="F243" s="13" t="s">
        <v>53</v>
      </c>
      <c r="G243" s="24" t="s">
        <v>280</v>
      </c>
      <c r="H243" s="24" t="s">
        <v>28</v>
      </c>
      <c r="I243" s="24" t="s">
        <v>281</v>
      </c>
      <c r="J243" s="14" t="s">
        <v>30</v>
      </c>
      <c r="K243" s="15" t="s">
        <v>31</v>
      </c>
      <c r="L243" s="53"/>
      <c r="M243" s="14"/>
      <c r="N243" s="14" t="s">
        <v>184</v>
      </c>
      <c r="O243" s="14"/>
      <c r="P243" s="15" t="s">
        <v>178</v>
      </c>
      <c r="Q243" s="16">
        <v>2599</v>
      </c>
      <c r="R243" s="17">
        <v>60</v>
      </c>
      <c r="S243" s="27">
        <v>1195.5399999999997</v>
      </c>
      <c r="T243" s="19" t="s">
        <v>36</v>
      </c>
      <c r="U243" s="20" t="s">
        <v>39</v>
      </c>
      <c r="V243" s="22">
        <v>44</v>
      </c>
      <c r="W243" s="22">
        <v>127</v>
      </c>
      <c r="X243" s="23"/>
    </row>
    <row r="244" spans="1:24" s="1" customFormat="1" ht="26" customHeight="1" x14ac:dyDescent="0.3">
      <c r="A244" s="24" t="s">
        <v>23</v>
      </c>
      <c r="B244" s="24" t="s">
        <v>292</v>
      </c>
      <c r="C244" s="12" t="s">
        <v>293</v>
      </c>
      <c r="D244" s="50"/>
      <c r="E244" s="35" t="str">
        <f>HYPERLINK("https://www.google.ru/search?q=1018001-800&amp;newwindow=1&amp;tbm=isch","Еще фото")</f>
        <v>Еще фото</v>
      </c>
      <c r="F244" s="13" t="s">
        <v>53</v>
      </c>
      <c r="G244" s="24" t="s">
        <v>280</v>
      </c>
      <c r="H244" s="24" t="s">
        <v>28</v>
      </c>
      <c r="I244" s="24" t="s">
        <v>281</v>
      </c>
      <c r="J244" s="14" t="s">
        <v>30</v>
      </c>
      <c r="K244" s="15" t="s">
        <v>31</v>
      </c>
      <c r="L244" s="53"/>
      <c r="M244" s="14"/>
      <c r="N244" s="14" t="s">
        <v>184</v>
      </c>
      <c r="O244" s="14"/>
      <c r="P244" s="15" t="s">
        <v>178</v>
      </c>
      <c r="Q244" s="16">
        <v>2599</v>
      </c>
      <c r="R244" s="17">
        <v>60</v>
      </c>
      <c r="S244" s="27">
        <v>1195.5399999999997</v>
      </c>
      <c r="T244" s="19" t="s">
        <v>36</v>
      </c>
      <c r="U244" s="20" t="s">
        <v>40</v>
      </c>
      <c r="V244" s="22">
        <v>46</v>
      </c>
      <c r="W244" s="22">
        <v>242</v>
      </c>
      <c r="X244" s="23"/>
    </row>
    <row r="245" spans="1:24" s="1" customFormat="1" ht="26" customHeight="1" x14ac:dyDescent="0.3">
      <c r="A245" s="24" t="s">
        <v>23</v>
      </c>
      <c r="B245" s="24" t="s">
        <v>292</v>
      </c>
      <c r="C245" s="12" t="s">
        <v>293</v>
      </c>
      <c r="D245" s="51"/>
      <c r="E245" s="35" t="str">
        <f>HYPERLINK("https://www.google.ru/search?q=1018001-800&amp;newwindow=1&amp;tbm=isch","Еще фото")</f>
        <v>Еще фото</v>
      </c>
      <c r="F245" s="13" t="s">
        <v>53</v>
      </c>
      <c r="G245" s="24" t="s">
        <v>280</v>
      </c>
      <c r="H245" s="24" t="s">
        <v>28</v>
      </c>
      <c r="I245" s="24" t="s">
        <v>281</v>
      </c>
      <c r="J245" s="14" t="s">
        <v>30</v>
      </c>
      <c r="K245" s="15" t="s">
        <v>31</v>
      </c>
      <c r="L245" s="54"/>
      <c r="M245" s="14"/>
      <c r="N245" s="14" t="s">
        <v>184</v>
      </c>
      <c r="O245" s="14"/>
      <c r="P245" s="15" t="s">
        <v>178</v>
      </c>
      <c r="Q245" s="16">
        <v>2599</v>
      </c>
      <c r="R245" s="17">
        <v>60</v>
      </c>
      <c r="S245" s="27">
        <v>1195.5399999999997</v>
      </c>
      <c r="T245" s="19" t="s">
        <v>36</v>
      </c>
      <c r="U245" s="20" t="s">
        <v>41</v>
      </c>
      <c r="V245" s="21" t="s">
        <v>42</v>
      </c>
      <c r="W245" s="22">
        <v>117</v>
      </c>
      <c r="X245" s="23"/>
    </row>
    <row r="246" spans="1:24" s="1" customFormat="1" ht="26" customHeight="1" x14ac:dyDescent="0.3">
      <c r="A246" s="11" t="s">
        <v>23</v>
      </c>
      <c r="B246" s="11" t="s">
        <v>294</v>
      </c>
      <c r="C246" s="12" t="s">
        <v>295</v>
      </c>
      <c r="D246" s="49"/>
      <c r="E246" s="35" t="str">
        <f>HYPERLINK("https://www.google.ru/search?q=1018007-007&amp;newwindow=1&amp;tbm=isch","Еще фото")</f>
        <v>Еще фото</v>
      </c>
      <c r="F246" s="13" t="s">
        <v>26</v>
      </c>
      <c r="G246" s="11" t="s">
        <v>280</v>
      </c>
      <c r="H246" s="11" t="s">
        <v>28</v>
      </c>
      <c r="I246" s="14" t="s">
        <v>281</v>
      </c>
      <c r="J246" s="14" t="s">
        <v>30</v>
      </c>
      <c r="K246" s="15" t="s">
        <v>31</v>
      </c>
      <c r="L246" s="52" t="s">
        <v>296</v>
      </c>
      <c r="M246" s="14"/>
      <c r="N246" s="14" t="s">
        <v>57</v>
      </c>
      <c r="O246" s="14"/>
      <c r="P246" s="15" t="s">
        <v>198</v>
      </c>
      <c r="Q246" s="16">
        <v>3599</v>
      </c>
      <c r="R246" s="17">
        <v>60</v>
      </c>
      <c r="S246" s="27">
        <v>1655.5399999999997</v>
      </c>
      <c r="T246" s="19" t="s">
        <v>36</v>
      </c>
      <c r="U246" s="20" t="s">
        <v>37</v>
      </c>
      <c r="V246" s="21" t="s">
        <v>38</v>
      </c>
      <c r="W246" s="22">
        <v>35</v>
      </c>
      <c r="X246" s="23"/>
    </row>
    <row r="247" spans="1:24" s="1" customFormat="1" ht="26" customHeight="1" x14ac:dyDescent="0.3">
      <c r="A247" s="24" t="s">
        <v>23</v>
      </c>
      <c r="B247" s="24" t="s">
        <v>294</v>
      </c>
      <c r="C247" s="12" t="s">
        <v>295</v>
      </c>
      <c r="D247" s="50"/>
      <c r="E247" s="35" t="str">
        <f>HYPERLINK("https://www.google.ru/search?q=1018007-007&amp;newwindow=1&amp;tbm=isch","Еще фото")</f>
        <v>Еще фото</v>
      </c>
      <c r="F247" s="13" t="s">
        <v>26</v>
      </c>
      <c r="G247" s="24" t="s">
        <v>280</v>
      </c>
      <c r="H247" s="24" t="s">
        <v>28</v>
      </c>
      <c r="I247" s="24" t="s">
        <v>281</v>
      </c>
      <c r="J247" s="14" t="s">
        <v>30</v>
      </c>
      <c r="K247" s="15" t="s">
        <v>31</v>
      </c>
      <c r="L247" s="53"/>
      <c r="M247" s="14"/>
      <c r="N247" s="14" t="s">
        <v>57</v>
      </c>
      <c r="O247" s="14"/>
      <c r="P247" s="15" t="s">
        <v>198</v>
      </c>
      <c r="Q247" s="16">
        <v>3599</v>
      </c>
      <c r="R247" s="17">
        <v>60</v>
      </c>
      <c r="S247" s="27">
        <v>1655.5399999999997</v>
      </c>
      <c r="T247" s="19" t="s">
        <v>36</v>
      </c>
      <c r="U247" s="20" t="s">
        <v>39</v>
      </c>
      <c r="V247" s="22">
        <v>44</v>
      </c>
      <c r="W247" s="22">
        <v>125</v>
      </c>
      <c r="X247" s="23"/>
    </row>
    <row r="248" spans="1:24" s="1" customFormat="1" ht="26" customHeight="1" x14ac:dyDescent="0.3">
      <c r="A248" s="24" t="s">
        <v>23</v>
      </c>
      <c r="B248" s="24" t="s">
        <v>294</v>
      </c>
      <c r="C248" s="12" t="s">
        <v>295</v>
      </c>
      <c r="D248" s="50"/>
      <c r="E248" s="35" t="str">
        <f>HYPERLINK("https://www.google.ru/search?q=1018007-007&amp;newwindow=1&amp;tbm=isch","Еще фото")</f>
        <v>Еще фото</v>
      </c>
      <c r="F248" s="13" t="s">
        <v>26</v>
      </c>
      <c r="G248" s="24" t="s">
        <v>280</v>
      </c>
      <c r="H248" s="24" t="s">
        <v>28</v>
      </c>
      <c r="I248" s="24" t="s">
        <v>281</v>
      </c>
      <c r="J248" s="14" t="s">
        <v>30</v>
      </c>
      <c r="K248" s="15" t="s">
        <v>31</v>
      </c>
      <c r="L248" s="53"/>
      <c r="M248" s="14"/>
      <c r="N248" s="14" t="s">
        <v>57</v>
      </c>
      <c r="O248" s="14"/>
      <c r="P248" s="15" t="s">
        <v>198</v>
      </c>
      <c r="Q248" s="16">
        <v>3599</v>
      </c>
      <c r="R248" s="17">
        <v>60</v>
      </c>
      <c r="S248" s="27">
        <v>1655.5399999999997</v>
      </c>
      <c r="T248" s="19" t="s">
        <v>36</v>
      </c>
      <c r="U248" s="20" t="s">
        <v>40</v>
      </c>
      <c r="V248" s="22">
        <v>46</v>
      </c>
      <c r="W248" s="22">
        <v>176</v>
      </c>
      <c r="X248" s="23"/>
    </row>
    <row r="249" spans="1:24" s="1" customFormat="1" ht="26" customHeight="1" x14ac:dyDescent="0.3">
      <c r="A249" s="24" t="s">
        <v>23</v>
      </c>
      <c r="B249" s="24" t="s">
        <v>294</v>
      </c>
      <c r="C249" s="12" t="s">
        <v>295</v>
      </c>
      <c r="D249" s="51"/>
      <c r="E249" s="35" t="str">
        <f>HYPERLINK("https://www.google.ru/search?q=1018007-007&amp;newwindow=1&amp;tbm=isch","Еще фото")</f>
        <v>Еще фото</v>
      </c>
      <c r="F249" s="13" t="s">
        <v>26</v>
      </c>
      <c r="G249" s="24" t="s">
        <v>280</v>
      </c>
      <c r="H249" s="24" t="s">
        <v>28</v>
      </c>
      <c r="I249" s="24" t="s">
        <v>281</v>
      </c>
      <c r="J249" s="14" t="s">
        <v>30</v>
      </c>
      <c r="K249" s="15" t="s">
        <v>31</v>
      </c>
      <c r="L249" s="54"/>
      <c r="M249" s="14"/>
      <c r="N249" s="14" t="s">
        <v>57</v>
      </c>
      <c r="O249" s="14"/>
      <c r="P249" s="15" t="s">
        <v>198</v>
      </c>
      <c r="Q249" s="16">
        <v>3599</v>
      </c>
      <c r="R249" s="17">
        <v>60</v>
      </c>
      <c r="S249" s="27">
        <v>1655.5399999999997</v>
      </c>
      <c r="T249" s="19" t="s">
        <v>36</v>
      </c>
      <c r="U249" s="20" t="s">
        <v>41</v>
      </c>
      <c r="V249" s="21" t="s">
        <v>42</v>
      </c>
      <c r="W249" s="22">
        <v>57</v>
      </c>
      <c r="X249" s="23"/>
    </row>
    <row r="250" spans="1:24" s="1" customFormat="1" ht="26" customHeight="1" x14ac:dyDescent="0.3">
      <c r="A250" s="11" t="s">
        <v>23</v>
      </c>
      <c r="B250" s="11" t="s">
        <v>297</v>
      </c>
      <c r="C250" s="12" t="s">
        <v>298</v>
      </c>
      <c r="D250" s="49"/>
      <c r="E250" s="35" t="str">
        <f>HYPERLINK("https://www.google.ru/search?q=1019007-001&amp;newwindow=1&amp;tbm=isch","Еще фото")</f>
        <v>Еще фото</v>
      </c>
      <c r="F250" s="26" t="s">
        <v>53</v>
      </c>
      <c r="G250" s="11" t="s">
        <v>299</v>
      </c>
      <c r="H250" s="11" t="s">
        <v>28</v>
      </c>
      <c r="I250" s="14" t="s">
        <v>281</v>
      </c>
      <c r="J250" s="14" t="s">
        <v>30</v>
      </c>
      <c r="K250" s="15" t="s">
        <v>31</v>
      </c>
      <c r="L250" s="52" t="s">
        <v>300</v>
      </c>
      <c r="M250" s="14"/>
      <c r="N250" s="14" t="s">
        <v>57</v>
      </c>
      <c r="O250" s="14"/>
      <c r="P250" s="15" t="s">
        <v>178</v>
      </c>
      <c r="Q250" s="16">
        <v>2799</v>
      </c>
      <c r="R250" s="17">
        <v>60</v>
      </c>
      <c r="S250" s="27">
        <v>1287.5399999999997</v>
      </c>
      <c r="T250" s="19" t="s">
        <v>36</v>
      </c>
      <c r="U250" s="20" t="s">
        <v>37</v>
      </c>
      <c r="V250" s="21" t="s">
        <v>38</v>
      </c>
      <c r="W250" s="22">
        <v>49</v>
      </c>
      <c r="X250" s="23"/>
    </row>
    <row r="251" spans="1:24" s="1" customFormat="1" ht="26" customHeight="1" x14ac:dyDescent="0.3">
      <c r="A251" s="24" t="s">
        <v>23</v>
      </c>
      <c r="B251" s="24" t="s">
        <v>297</v>
      </c>
      <c r="C251" s="12" t="s">
        <v>298</v>
      </c>
      <c r="D251" s="50"/>
      <c r="E251" s="35" t="str">
        <f>HYPERLINK("https://www.google.ru/search?q=1019007-001&amp;newwindow=1&amp;tbm=isch","Еще фото")</f>
        <v>Еще фото</v>
      </c>
      <c r="F251" s="26" t="s">
        <v>53</v>
      </c>
      <c r="G251" s="24" t="s">
        <v>299</v>
      </c>
      <c r="H251" s="24" t="s">
        <v>28</v>
      </c>
      <c r="I251" s="24" t="s">
        <v>281</v>
      </c>
      <c r="J251" s="14" t="s">
        <v>30</v>
      </c>
      <c r="K251" s="15" t="s">
        <v>31</v>
      </c>
      <c r="L251" s="53"/>
      <c r="M251" s="14"/>
      <c r="N251" s="14" t="s">
        <v>57</v>
      </c>
      <c r="O251" s="14"/>
      <c r="P251" s="15" t="s">
        <v>178</v>
      </c>
      <c r="Q251" s="16">
        <v>2799</v>
      </c>
      <c r="R251" s="17">
        <v>60</v>
      </c>
      <c r="S251" s="27">
        <v>1287.5399999999997</v>
      </c>
      <c r="T251" s="19" t="s">
        <v>36</v>
      </c>
      <c r="U251" s="20" t="s">
        <v>39</v>
      </c>
      <c r="V251" s="22">
        <v>44</v>
      </c>
      <c r="W251" s="22">
        <v>53</v>
      </c>
      <c r="X251" s="23"/>
    </row>
    <row r="252" spans="1:24" s="1" customFormat="1" ht="26" customHeight="1" x14ac:dyDescent="0.3">
      <c r="A252" s="24" t="s">
        <v>23</v>
      </c>
      <c r="B252" s="24" t="s">
        <v>297</v>
      </c>
      <c r="C252" s="12" t="s">
        <v>298</v>
      </c>
      <c r="D252" s="50"/>
      <c r="E252" s="35" t="str">
        <f>HYPERLINK("https://www.google.ru/search?q=1019007-001&amp;newwindow=1&amp;tbm=isch","Еще фото")</f>
        <v>Еще фото</v>
      </c>
      <c r="F252" s="26" t="s">
        <v>53</v>
      </c>
      <c r="G252" s="24" t="s">
        <v>299</v>
      </c>
      <c r="H252" s="24" t="s">
        <v>28</v>
      </c>
      <c r="I252" s="24" t="s">
        <v>281</v>
      </c>
      <c r="J252" s="14" t="s">
        <v>30</v>
      </c>
      <c r="K252" s="15" t="s">
        <v>31</v>
      </c>
      <c r="L252" s="53"/>
      <c r="M252" s="14"/>
      <c r="N252" s="14" t="s">
        <v>57</v>
      </c>
      <c r="O252" s="14"/>
      <c r="P252" s="15" t="s">
        <v>178</v>
      </c>
      <c r="Q252" s="16">
        <v>2799</v>
      </c>
      <c r="R252" s="17">
        <v>60</v>
      </c>
      <c r="S252" s="27">
        <v>1287.5399999999997</v>
      </c>
      <c r="T252" s="19" t="s">
        <v>36</v>
      </c>
      <c r="U252" s="20" t="s">
        <v>40</v>
      </c>
      <c r="V252" s="22">
        <v>46</v>
      </c>
      <c r="W252" s="22">
        <v>177</v>
      </c>
      <c r="X252" s="23"/>
    </row>
    <row r="253" spans="1:24" s="1" customFormat="1" ht="26" customHeight="1" x14ac:dyDescent="0.3">
      <c r="A253" s="24" t="s">
        <v>23</v>
      </c>
      <c r="B253" s="24" t="s">
        <v>297</v>
      </c>
      <c r="C253" s="12" t="s">
        <v>298</v>
      </c>
      <c r="D253" s="51"/>
      <c r="E253" s="35" t="str">
        <f>HYPERLINK("https://www.google.ru/search?q=1019007-001&amp;newwindow=1&amp;tbm=isch","Еще фото")</f>
        <v>Еще фото</v>
      </c>
      <c r="F253" s="26" t="s">
        <v>53</v>
      </c>
      <c r="G253" s="24" t="s">
        <v>299</v>
      </c>
      <c r="H253" s="24" t="s">
        <v>28</v>
      </c>
      <c r="I253" s="24" t="s">
        <v>281</v>
      </c>
      <c r="J253" s="14" t="s">
        <v>30</v>
      </c>
      <c r="K253" s="15" t="s">
        <v>31</v>
      </c>
      <c r="L253" s="54"/>
      <c r="M253" s="14"/>
      <c r="N253" s="14" t="s">
        <v>57</v>
      </c>
      <c r="O253" s="14"/>
      <c r="P253" s="15" t="s">
        <v>178</v>
      </c>
      <c r="Q253" s="16">
        <v>2799</v>
      </c>
      <c r="R253" s="17">
        <v>60</v>
      </c>
      <c r="S253" s="27">
        <v>1287.5399999999997</v>
      </c>
      <c r="T253" s="19" t="s">
        <v>36</v>
      </c>
      <c r="U253" s="20" t="s">
        <v>41</v>
      </c>
      <c r="V253" s="21" t="s">
        <v>42</v>
      </c>
      <c r="W253" s="22">
        <v>89</v>
      </c>
      <c r="X253" s="23"/>
    </row>
    <row r="254" spans="1:24" s="1" customFormat="1" ht="26" customHeight="1" x14ac:dyDescent="0.3">
      <c r="A254" s="11" t="s">
        <v>23</v>
      </c>
      <c r="B254" s="11" t="s">
        <v>301</v>
      </c>
      <c r="C254" s="12" t="s">
        <v>302</v>
      </c>
      <c r="D254" s="49"/>
      <c r="E254" s="35" t="str">
        <f>HYPERLINK("https://www.google.ru/search?q=1019007-800&amp;newwindow=1&amp;tbm=isch","Еще фото")</f>
        <v>Еще фото</v>
      </c>
      <c r="F254" s="26" t="s">
        <v>53</v>
      </c>
      <c r="G254" s="11" t="s">
        <v>299</v>
      </c>
      <c r="H254" s="11" t="s">
        <v>28</v>
      </c>
      <c r="I254" s="14" t="s">
        <v>281</v>
      </c>
      <c r="J254" s="14" t="s">
        <v>30</v>
      </c>
      <c r="K254" s="15" t="s">
        <v>31</v>
      </c>
      <c r="L254" s="52" t="s">
        <v>303</v>
      </c>
      <c r="M254" s="14"/>
      <c r="N254" s="14" t="s">
        <v>184</v>
      </c>
      <c r="O254" s="14"/>
      <c r="P254" s="15" t="s">
        <v>178</v>
      </c>
      <c r="Q254" s="16">
        <v>2799</v>
      </c>
      <c r="R254" s="17">
        <v>60</v>
      </c>
      <c r="S254" s="27">
        <v>1287.5399999999997</v>
      </c>
      <c r="T254" s="19" t="s">
        <v>36</v>
      </c>
      <c r="U254" s="20" t="s">
        <v>37</v>
      </c>
      <c r="V254" s="21" t="s">
        <v>38</v>
      </c>
      <c r="W254" s="22">
        <v>88</v>
      </c>
      <c r="X254" s="23"/>
    </row>
    <row r="255" spans="1:24" s="1" customFormat="1" ht="26" customHeight="1" x14ac:dyDescent="0.3">
      <c r="A255" s="24" t="s">
        <v>23</v>
      </c>
      <c r="B255" s="24" t="s">
        <v>301</v>
      </c>
      <c r="C255" s="12" t="s">
        <v>302</v>
      </c>
      <c r="D255" s="50"/>
      <c r="E255" s="35" t="str">
        <f>HYPERLINK("https://www.google.ru/search?q=1019007-800&amp;newwindow=1&amp;tbm=isch","Еще фото")</f>
        <v>Еще фото</v>
      </c>
      <c r="F255" s="26" t="s">
        <v>53</v>
      </c>
      <c r="G255" s="24" t="s">
        <v>299</v>
      </c>
      <c r="H255" s="24" t="s">
        <v>28</v>
      </c>
      <c r="I255" s="24" t="s">
        <v>281</v>
      </c>
      <c r="J255" s="14" t="s">
        <v>30</v>
      </c>
      <c r="K255" s="15" t="s">
        <v>31</v>
      </c>
      <c r="L255" s="53"/>
      <c r="M255" s="14"/>
      <c r="N255" s="14" t="s">
        <v>184</v>
      </c>
      <c r="O255" s="14"/>
      <c r="P255" s="15" t="s">
        <v>178</v>
      </c>
      <c r="Q255" s="16">
        <v>2799</v>
      </c>
      <c r="R255" s="17">
        <v>60</v>
      </c>
      <c r="S255" s="27">
        <v>1287.5399999999997</v>
      </c>
      <c r="T255" s="19" t="s">
        <v>36</v>
      </c>
      <c r="U255" s="20" t="s">
        <v>39</v>
      </c>
      <c r="V255" s="22">
        <v>44</v>
      </c>
      <c r="W255" s="22">
        <v>162</v>
      </c>
      <c r="X255" s="23"/>
    </row>
    <row r="256" spans="1:24" s="1" customFormat="1" ht="26" customHeight="1" x14ac:dyDescent="0.3">
      <c r="A256" s="24" t="s">
        <v>23</v>
      </c>
      <c r="B256" s="24" t="s">
        <v>301</v>
      </c>
      <c r="C256" s="12" t="s">
        <v>302</v>
      </c>
      <c r="D256" s="50"/>
      <c r="E256" s="35" t="str">
        <f>HYPERLINK("https://www.google.ru/search?q=1019007-800&amp;newwindow=1&amp;tbm=isch","Еще фото")</f>
        <v>Еще фото</v>
      </c>
      <c r="F256" s="26" t="s">
        <v>53</v>
      </c>
      <c r="G256" s="24" t="s">
        <v>299</v>
      </c>
      <c r="H256" s="24" t="s">
        <v>28</v>
      </c>
      <c r="I256" s="24" t="s">
        <v>281</v>
      </c>
      <c r="J256" s="14" t="s">
        <v>30</v>
      </c>
      <c r="K256" s="15" t="s">
        <v>31</v>
      </c>
      <c r="L256" s="53"/>
      <c r="M256" s="14"/>
      <c r="N256" s="14" t="s">
        <v>184</v>
      </c>
      <c r="O256" s="14"/>
      <c r="P256" s="15" t="s">
        <v>178</v>
      </c>
      <c r="Q256" s="16">
        <v>2799</v>
      </c>
      <c r="R256" s="17">
        <v>60</v>
      </c>
      <c r="S256" s="27">
        <v>1287.5399999999997</v>
      </c>
      <c r="T256" s="19" t="s">
        <v>36</v>
      </c>
      <c r="U256" s="20" t="s">
        <v>40</v>
      </c>
      <c r="V256" s="22">
        <v>46</v>
      </c>
      <c r="W256" s="22">
        <v>277</v>
      </c>
      <c r="X256" s="23"/>
    </row>
    <row r="257" spans="1:24" s="1" customFormat="1" ht="26" customHeight="1" x14ac:dyDescent="0.3">
      <c r="A257" s="24" t="s">
        <v>23</v>
      </c>
      <c r="B257" s="24" t="s">
        <v>301</v>
      </c>
      <c r="C257" s="12" t="s">
        <v>302</v>
      </c>
      <c r="D257" s="51"/>
      <c r="E257" s="35" t="str">
        <f>HYPERLINK("https://www.google.ru/search?q=1019007-800&amp;newwindow=1&amp;tbm=isch","Еще фото")</f>
        <v>Еще фото</v>
      </c>
      <c r="F257" s="26" t="s">
        <v>53</v>
      </c>
      <c r="G257" s="24" t="s">
        <v>299</v>
      </c>
      <c r="H257" s="24" t="s">
        <v>28</v>
      </c>
      <c r="I257" s="24" t="s">
        <v>281</v>
      </c>
      <c r="J257" s="14" t="s">
        <v>30</v>
      </c>
      <c r="K257" s="15" t="s">
        <v>31</v>
      </c>
      <c r="L257" s="54"/>
      <c r="M257" s="14"/>
      <c r="N257" s="14" t="s">
        <v>184</v>
      </c>
      <c r="O257" s="14"/>
      <c r="P257" s="15" t="s">
        <v>178</v>
      </c>
      <c r="Q257" s="16">
        <v>2799</v>
      </c>
      <c r="R257" s="17">
        <v>60</v>
      </c>
      <c r="S257" s="27">
        <v>1287.5399999999997</v>
      </c>
      <c r="T257" s="19" t="s">
        <v>36</v>
      </c>
      <c r="U257" s="20" t="s">
        <v>41</v>
      </c>
      <c r="V257" s="21" t="s">
        <v>42</v>
      </c>
      <c r="W257" s="22">
        <v>105</v>
      </c>
      <c r="X257" s="23"/>
    </row>
    <row r="258" spans="1:24" s="1" customFormat="1" ht="26" customHeight="1" x14ac:dyDescent="0.3">
      <c r="A258" s="11" t="s">
        <v>23</v>
      </c>
      <c r="B258" s="11" t="s">
        <v>304</v>
      </c>
      <c r="C258" s="12" t="s">
        <v>305</v>
      </c>
      <c r="D258" s="49"/>
      <c r="E258" s="35" t="str">
        <f>HYPERLINK("https://www.google.ru/search?q=1022001-001&amp;newwindow=1&amp;tbm=isch","Еще фото")</f>
        <v>Еще фото</v>
      </c>
      <c r="F258" s="13" t="s">
        <v>26</v>
      </c>
      <c r="G258" s="11" t="s">
        <v>306</v>
      </c>
      <c r="H258" s="11" t="s">
        <v>28</v>
      </c>
      <c r="I258" s="14" t="s">
        <v>281</v>
      </c>
      <c r="J258" s="14" t="s">
        <v>45</v>
      </c>
      <c r="K258" s="15" t="s">
        <v>54</v>
      </c>
      <c r="L258" s="52" t="s">
        <v>307</v>
      </c>
      <c r="M258" s="14"/>
      <c r="N258" s="14" t="s">
        <v>57</v>
      </c>
      <c r="O258" s="14"/>
      <c r="P258" s="15" t="s">
        <v>308</v>
      </c>
      <c r="Q258" s="16">
        <v>2299</v>
      </c>
      <c r="R258" s="17">
        <v>60</v>
      </c>
      <c r="S258" s="18">
        <v>1057.54</v>
      </c>
      <c r="T258" s="19" t="s">
        <v>36</v>
      </c>
      <c r="U258" s="20" t="s">
        <v>39</v>
      </c>
      <c r="V258" s="21" t="s">
        <v>59</v>
      </c>
      <c r="W258" s="22">
        <v>3</v>
      </c>
      <c r="X258" s="23"/>
    </row>
    <row r="259" spans="1:24" s="1" customFormat="1" ht="26" customHeight="1" x14ac:dyDescent="0.3">
      <c r="A259" s="24" t="s">
        <v>23</v>
      </c>
      <c r="B259" s="24" t="s">
        <v>304</v>
      </c>
      <c r="C259" s="12" t="s">
        <v>305</v>
      </c>
      <c r="D259" s="50"/>
      <c r="E259" s="35" t="str">
        <f>HYPERLINK("https://www.google.ru/search?q=1022001-001&amp;newwindow=1&amp;tbm=isch","Еще фото")</f>
        <v>Еще фото</v>
      </c>
      <c r="F259" s="13" t="s">
        <v>26</v>
      </c>
      <c r="G259" s="24" t="s">
        <v>306</v>
      </c>
      <c r="H259" s="24" t="s">
        <v>28</v>
      </c>
      <c r="I259" s="24" t="s">
        <v>281</v>
      </c>
      <c r="J259" s="14" t="s">
        <v>45</v>
      </c>
      <c r="K259" s="15" t="s">
        <v>54</v>
      </c>
      <c r="L259" s="53"/>
      <c r="M259" s="14"/>
      <c r="N259" s="14" t="s">
        <v>57</v>
      </c>
      <c r="O259" s="14"/>
      <c r="P259" s="15" t="s">
        <v>308</v>
      </c>
      <c r="Q259" s="16">
        <v>2299</v>
      </c>
      <c r="R259" s="17">
        <v>60</v>
      </c>
      <c r="S259" s="18">
        <v>1057.54</v>
      </c>
      <c r="T259" s="19" t="s">
        <v>36</v>
      </c>
      <c r="U259" s="20" t="s">
        <v>40</v>
      </c>
      <c r="V259" s="21" t="s">
        <v>42</v>
      </c>
      <c r="W259" s="22">
        <v>29</v>
      </c>
      <c r="X259" s="23"/>
    </row>
    <row r="260" spans="1:24" s="1" customFormat="1" ht="26" customHeight="1" x14ac:dyDescent="0.3">
      <c r="A260" s="24" t="s">
        <v>23</v>
      </c>
      <c r="B260" s="24" t="s">
        <v>304</v>
      </c>
      <c r="C260" s="12" t="s">
        <v>305</v>
      </c>
      <c r="D260" s="50"/>
      <c r="E260" s="35" t="str">
        <f>HYPERLINK("https://www.google.ru/search?q=1022001-001&amp;newwindow=1&amp;tbm=isch","Еще фото")</f>
        <v>Еще фото</v>
      </c>
      <c r="F260" s="13" t="s">
        <v>26</v>
      </c>
      <c r="G260" s="24" t="s">
        <v>306</v>
      </c>
      <c r="H260" s="24" t="s">
        <v>28</v>
      </c>
      <c r="I260" s="24" t="s">
        <v>281</v>
      </c>
      <c r="J260" s="14" t="s">
        <v>45</v>
      </c>
      <c r="K260" s="15" t="s">
        <v>54</v>
      </c>
      <c r="L260" s="53"/>
      <c r="M260" s="14"/>
      <c r="N260" s="14" t="s">
        <v>57</v>
      </c>
      <c r="O260" s="14"/>
      <c r="P260" s="15" t="s">
        <v>308</v>
      </c>
      <c r="Q260" s="16">
        <v>2299</v>
      </c>
      <c r="R260" s="17">
        <v>60</v>
      </c>
      <c r="S260" s="18">
        <v>1057.54</v>
      </c>
      <c r="T260" s="19" t="s">
        <v>36</v>
      </c>
      <c r="U260" s="20" t="s">
        <v>41</v>
      </c>
      <c r="V260" s="21" t="s">
        <v>50</v>
      </c>
      <c r="W260" s="22">
        <v>64</v>
      </c>
      <c r="X260" s="23"/>
    </row>
    <row r="261" spans="1:24" s="1" customFormat="1" ht="26" customHeight="1" x14ac:dyDescent="0.3">
      <c r="A261" s="24" t="s">
        <v>23</v>
      </c>
      <c r="B261" s="24" t="s">
        <v>304</v>
      </c>
      <c r="C261" s="12" t="s">
        <v>305</v>
      </c>
      <c r="D261" s="51"/>
      <c r="E261" s="35" t="str">
        <f>HYPERLINK("https://www.google.ru/search?q=1022001-001&amp;newwindow=1&amp;tbm=isch","Еще фото")</f>
        <v>Еще фото</v>
      </c>
      <c r="F261" s="13" t="s">
        <v>26</v>
      </c>
      <c r="G261" s="24" t="s">
        <v>306</v>
      </c>
      <c r="H261" s="24" t="s">
        <v>28</v>
      </c>
      <c r="I261" s="24" t="s">
        <v>281</v>
      </c>
      <c r="J261" s="14" t="s">
        <v>45</v>
      </c>
      <c r="K261" s="15" t="s">
        <v>54</v>
      </c>
      <c r="L261" s="54"/>
      <c r="M261" s="14"/>
      <c r="N261" s="14" t="s">
        <v>57</v>
      </c>
      <c r="O261" s="14"/>
      <c r="P261" s="15" t="s">
        <v>308</v>
      </c>
      <c r="Q261" s="16">
        <v>2299</v>
      </c>
      <c r="R261" s="17">
        <v>60</v>
      </c>
      <c r="S261" s="18">
        <v>1057.54</v>
      </c>
      <c r="T261" s="19" t="s">
        <v>36</v>
      </c>
      <c r="U261" s="20" t="s">
        <v>49</v>
      </c>
      <c r="V261" s="21" t="s">
        <v>60</v>
      </c>
      <c r="W261" s="22">
        <v>131</v>
      </c>
      <c r="X261" s="23"/>
    </row>
    <row r="262" spans="1:24" s="1" customFormat="1" ht="26" customHeight="1" x14ac:dyDescent="0.3">
      <c r="A262" s="11" t="s">
        <v>23</v>
      </c>
      <c r="B262" s="11" t="s">
        <v>309</v>
      </c>
      <c r="C262" s="12" t="s">
        <v>310</v>
      </c>
      <c r="D262" s="49"/>
      <c r="E262" s="35" t="str">
        <f>HYPERLINK("https://www.google.ru/search?q=3012005-999&amp;newwindow=1&amp;tbm=isch","Еще фото")</f>
        <v>Еще фото</v>
      </c>
      <c r="F262" s="26" t="s">
        <v>77</v>
      </c>
      <c r="G262" s="11" t="s">
        <v>311</v>
      </c>
      <c r="H262" s="11" t="s">
        <v>312</v>
      </c>
      <c r="I262" s="14" t="s">
        <v>313</v>
      </c>
      <c r="J262" s="14" t="s">
        <v>45</v>
      </c>
      <c r="K262" s="15" t="s">
        <v>264</v>
      </c>
      <c r="L262" s="52" t="s">
        <v>314</v>
      </c>
      <c r="M262" s="14"/>
      <c r="N262" s="14" t="s">
        <v>315</v>
      </c>
      <c r="O262" s="14"/>
      <c r="P262" s="15" t="s">
        <v>316</v>
      </c>
      <c r="Q262" s="16">
        <v>1299</v>
      </c>
      <c r="R262" s="17">
        <v>63</v>
      </c>
      <c r="S262" s="18">
        <v>552.72449999999992</v>
      </c>
      <c r="T262" s="19" t="s">
        <v>317</v>
      </c>
      <c r="U262" s="20" t="s">
        <v>39</v>
      </c>
      <c r="V262" s="21" t="s">
        <v>318</v>
      </c>
      <c r="W262" s="22">
        <v>12</v>
      </c>
      <c r="X262" s="23"/>
    </row>
    <row r="263" spans="1:24" s="1" customFormat="1" ht="26" customHeight="1" x14ac:dyDescent="0.3">
      <c r="A263" s="24" t="s">
        <v>23</v>
      </c>
      <c r="B263" s="24" t="s">
        <v>309</v>
      </c>
      <c r="C263" s="12" t="s">
        <v>310</v>
      </c>
      <c r="D263" s="50"/>
      <c r="E263" s="35" t="str">
        <f>HYPERLINK("https://www.google.ru/search?q=3012005-999&amp;newwindow=1&amp;tbm=isch","Еще фото")</f>
        <v>Еще фото</v>
      </c>
      <c r="F263" s="26" t="s">
        <v>77</v>
      </c>
      <c r="G263" s="24" t="s">
        <v>311</v>
      </c>
      <c r="H263" s="24" t="s">
        <v>312</v>
      </c>
      <c r="I263" s="24" t="s">
        <v>313</v>
      </c>
      <c r="J263" s="14" t="s">
        <v>45</v>
      </c>
      <c r="K263" s="15" t="s">
        <v>264</v>
      </c>
      <c r="L263" s="53"/>
      <c r="M263" s="14"/>
      <c r="N263" s="14" t="s">
        <v>315</v>
      </c>
      <c r="O263" s="14"/>
      <c r="P263" s="15" t="s">
        <v>316</v>
      </c>
      <c r="Q263" s="16">
        <v>1299</v>
      </c>
      <c r="R263" s="17">
        <v>63</v>
      </c>
      <c r="S263" s="18">
        <v>552.72449999999992</v>
      </c>
      <c r="T263" s="19" t="s">
        <v>317</v>
      </c>
      <c r="U263" s="20" t="s">
        <v>40</v>
      </c>
      <c r="V263" s="21" t="s">
        <v>38</v>
      </c>
      <c r="W263" s="22">
        <v>162</v>
      </c>
      <c r="X263" s="23"/>
    </row>
    <row r="264" spans="1:24" s="1" customFormat="1" ht="26" customHeight="1" x14ac:dyDescent="0.3">
      <c r="A264" s="24" t="s">
        <v>23</v>
      </c>
      <c r="B264" s="24" t="s">
        <v>309</v>
      </c>
      <c r="C264" s="12" t="s">
        <v>310</v>
      </c>
      <c r="D264" s="50"/>
      <c r="E264" s="35" t="str">
        <f>HYPERLINK("https://www.google.ru/search?q=3012005-999&amp;newwindow=1&amp;tbm=isch","Еще фото")</f>
        <v>Еще фото</v>
      </c>
      <c r="F264" s="26" t="s">
        <v>77</v>
      </c>
      <c r="G264" s="24" t="s">
        <v>311</v>
      </c>
      <c r="H264" s="24" t="s">
        <v>312</v>
      </c>
      <c r="I264" s="24" t="s">
        <v>313</v>
      </c>
      <c r="J264" s="14" t="s">
        <v>45</v>
      </c>
      <c r="K264" s="15" t="s">
        <v>264</v>
      </c>
      <c r="L264" s="53"/>
      <c r="M264" s="14"/>
      <c r="N264" s="14" t="s">
        <v>315</v>
      </c>
      <c r="O264" s="14"/>
      <c r="P264" s="15" t="s">
        <v>316</v>
      </c>
      <c r="Q264" s="16">
        <v>1299</v>
      </c>
      <c r="R264" s="17">
        <v>63</v>
      </c>
      <c r="S264" s="18">
        <v>552.72449999999992</v>
      </c>
      <c r="T264" s="19" t="s">
        <v>317</v>
      </c>
      <c r="U264" s="20" t="s">
        <v>41</v>
      </c>
      <c r="V264" s="21" t="s">
        <v>319</v>
      </c>
      <c r="W264" s="22">
        <v>65</v>
      </c>
      <c r="X264" s="23"/>
    </row>
    <row r="265" spans="1:24" s="1" customFormat="1" ht="26" customHeight="1" x14ac:dyDescent="0.3">
      <c r="A265" s="24" t="s">
        <v>23</v>
      </c>
      <c r="B265" s="24" t="s">
        <v>309</v>
      </c>
      <c r="C265" s="12" t="s">
        <v>310</v>
      </c>
      <c r="D265" s="51"/>
      <c r="E265" s="35" t="str">
        <f>HYPERLINK("https://www.google.ru/search?q=3012005-999&amp;newwindow=1&amp;tbm=isch","Еще фото")</f>
        <v>Еще фото</v>
      </c>
      <c r="F265" s="26" t="s">
        <v>77</v>
      </c>
      <c r="G265" s="24" t="s">
        <v>311</v>
      </c>
      <c r="H265" s="24" t="s">
        <v>312</v>
      </c>
      <c r="I265" s="24" t="s">
        <v>313</v>
      </c>
      <c r="J265" s="14" t="s">
        <v>45</v>
      </c>
      <c r="K265" s="15" t="s">
        <v>264</v>
      </c>
      <c r="L265" s="54"/>
      <c r="M265" s="14"/>
      <c r="N265" s="14" t="s">
        <v>315</v>
      </c>
      <c r="O265" s="14"/>
      <c r="P265" s="15" t="s">
        <v>316</v>
      </c>
      <c r="Q265" s="16">
        <v>1299</v>
      </c>
      <c r="R265" s="17">
        <v>63</v>
      </c>
      <c r="S265" s="18">
        <v>552.72449999999992</v>
      </c>
      <c r="T265" s="19" t="s">
        <v>317</v>
      </c>
      <c r="U265" s="20" t="s">
        <v>49</v>
      </c>
      <c r="V265" s="21" t="s">
        <v>59</v>
      </c>
      <c r="W265" s="22">
        <v>2</v>
      </c>
      <c r="X265" s="23"/>
    </row>
    <row r="266" spans="1:24" s="1" customFormat="1" ht="26" customHeight="1" x14ac:dyDescent="0.3">
      <c r="A266" s="11" t="s">
        <v>23</v>
      </c>
      <c r="B266" s="11" t="s">
        <v>320</v>
      </c>
      <c r="C266" s="12" t="s">
        <v>321</v>
      </c>
      <c r="D266" s="49"/>
      <c r="E266" s="35" t="str">
        <f>HYPERLINK("https://www.google.ru/search?q=3012010-001&amp;newwindow=1&amp;tbm=isch","Еще фото")</f>
        <v>Еще фото</v>
      </c>
      <c r="F266" s="26" t="s">
        <v>77</v>
      </c>
      <c r="G266" s="11" t="s">
        <v>311</v>
      </c>
      <c r="H266" s="11" t="s">
        <v>312</v>
      </c>
      <c r="I266" s="14" t="s">
        <v>313</v>
      </c>
      <c r="J266" s="14" t="s">
        <v>45</v>
      </c>
      <c r="K266" s="15" t="s">
        <v>264</v>
      </c>
      <c r="L266" s="52"/>
      <c r="M266" s="14"/>
      <c r="N266" s="14" t="s">
        <v>57</v>
      </c>
      <c r="O266" s="14"/>
      <c r="P266" s="15" t="s">
        <v>322</v>
      </c>
      <c r="Q266" s="16">
        <v>1499</v>
      </c>
      <c r="R266" s="17">
        <v>63</v>
      </c>
      <c r="S266" s="18">
        <v>637.82449999999994</v>
      </c>
      <c r="T266" s="19" t="s">
        <v>317</v>
      </c>
      <c r="U266" s="20" t="s">
        <v>39</v>
      </c>
      <c r="V266" s="21" t="s">
        <v>318</v>
      </c>
      <c r="W266" s="22">
        <v>28</v>
      </c>
      <c r="X266" s="23"/>
    </row>
    <row r="267" spans="1:24" s="1" customFormat="1" ht="26" customHeight="1" x14ac:dyDescent="0.3">
      <c r="A267" s="24" t="s">
        <v>23</v>
      </c>
      <c r="B267" s="24" t="s">
        <v>320</v>
      </c>
      <c r="C267" s="12" t="s">
        <v>321</v>
      </c>
      <c r="D267" s="50"/>
      <c r="E267" s="35" t="str">
        <f>HYPERLINK("https://www.google.ru/search?q=3012010-001&amp;newwindow=1&amp;tbm=isch","Еще фото")</f>
        <v>Еще фото</v>
      </c>
      <c r="F267" s="26" t="s">
        <v>77</v>
      </c>
      <c r="G267" s="24" t="s">
        <v>311</v>
      </c>
      <c r="H267" s="24" t="s">
        <v>312</v>
      </c>
      <c r="I267" s="24" t="s">
        <v>313</v>
      </c>
      <c r="J267" s="14" t="s">
        <v>45</v>
      </c>
      <c r="K267" s="15" t="s">
        <v>264</v>
      </c>
      <c r="L267" s="53"/>
      <c r="M267" s="14"/>
      <c r="N267" s="14" t="s">
        <v>57</v>
      </c>
      <c r="O267" s="14"/>
      <c r="P267" s="15" t="s">
        <v>322</v>
      </c>
      <c r="Q267" s="16">
        <v>1499</v>
      </c>
      <c r="R267" s="17">
        <v>63</v>
      </c>
      <c r="S267" s="18">
        <v>637.82449999999994</v>
      </c>
      <c r="T267" s="19" t="s">
        <v>317</v>
      </c>
      <c r="U267" s="20" t="s">
        <v>40</v>
      </c>
      <c r="V267" s="21" t="s">
        <v>38</v>
      </c>
      <c r="W267" s="22">
        <v>63</v>
      </c>
      <c r="X267" s="23"/>
    </row>
    <row r="268" spans="1:24" s="1" customFormat="1" ht="26" customHeight="1" x14ac:dyDescent="0.3">
      <c r="A268" s="24" t="s">
        <v>23</v>
      </c>
      <c r="B268" s="24" t="s">
        <v>320</v>
      </c>
      <c r="C268" s="12" t="s">
        <v>321</v>
      </c>
      <c r="D268" s="50"/>
      <c r="E268" s="35" t="str">
        <f>HYPERLINK("https://www.google.ru/search?q=3012010-001&amp;newwindow=1&amp;tbm=isch","Еще фото")</f>
        <v>Еще фото</v>
      </c>
      <c r="F268" s="26" t="s">
        <v>77</v>
      </c>
      <c r="G268" s="24" t="s">
        <v>311</v>
      </c>
      <c r="H268" s="24" t="s">
        <v>312</v>
      </c>
      <c r="I268" s="24" t="s">
        <v>313</v>
      </c>
      <c r="J268" s="14" t="s">
        <v>45</v>
      </c>
      <c r="K268" s="15" t="s">
        <v>264</v>
      </c>
      <c r="L268" s="53"/>
      <c r="M268" s="14"/>
      <c r="N268" s="14" t="s">
        <v>57</v>
      </c>
      <c r="O268" s="14"/>
      <c r="P268" s="15" t="s">
        <v>322</v>
      </c>
      <c r="Q268" s="16">
        <v>1499</v>
      </c>
      <c r="R268" s="17">
        <v>63</v>
      </c>
      <c r="S268" s="18">
        <v>637.82449999999994</v>
      </c>
      <c r="T268" s="19" t="s">
        <v>317</v>
      </c>
      <c r="U268" s="20" t="s">
        <v>41</v>
      </c>
      <c r="V268" s="21" t="s">
        <v>319</v>
      </c>
      <c r="W268" s="22">
        <v>82</v>
      </c>
      <c r="X268" s="23"/>
    </row>
    <row r="269" spans="1:24" s="1" customFormat="1" ht="26" customHeight="1" x14ac:dyDescent="0.3">
      <c r="A269" s="24" t="s">
        <v>23</v>
      </c>
      <c r="B269" s="24" t="s">
        <v>320</v>
      </c>
      <c r="C269" s="12" t="s">
        <v>321</v>
      </c>
      <c r="D269" s="51"/>
      <c r="E269" s="35" t="str">
        <f>HYPERLINK("https://www.google.ru/search?q=3012010-001&amp;newwindow=1&amp;tbm=isch","Еще фото")</f>
        <v>Еще фото</v>
      </c>
      <c r="F269" s="26" t="s">
        <v>77</v>
      </c>
      <c r="G269" s="24" t="s">
        <v>311</v>
      </c>
      <c r="H269" s="24" t="s">
        <v>312</v>
      </c>
      <c r="I269" s="24" t="s">
        <v>313</v>
      </c>
      <c r="J269" s="14" t="s">
        <v>45</v>
      </c>
      <c r="K269" s="15" t="s">
        <v>264</v>
      </c>
      <c r="L269" s="54"/>
      <c r="M269" s="14"/>
      <c r="N269" s="14" t="s">
        <v>57</v>
      </c>
      <c r="O269" s="14"/>
      <c r="P269" s="15" t="s">
        <v>322</v>
      </c>
      <c r="Q269" s="16">
        <v>1499</v>
      </c>
      <c r="R269" s="17">
        <v>63</v>
      </c>
      <c r="S269" s="18">
        <v>637.82449999999994</v>
      </c>
      <c r="T269" s="19" t="s">
        <v>317</v>
      </c>
      <c r="U269" s="20" t="s">
        <v>49</v>
      </c>
      <c r="V269" s="21" t="s">
        <v>59</v>
      </c>
      <c r="W269" s="22">
        <v>9</v>
      </c>
      <c r="X269" s="23"/>
    </row>
    <row r="270" spans="1:24" s="1" customFormat="1" ht="26" customHeight="1" x14ac:dyDescent="0.3">
      <c r="A270" s="11" t="s">
        <v>23</v>
      </c>
      <c r="B270" s="11" t="s">
        <v>323</v>
      </c>
      <c r="C270" s="12" t="s">
        <v>324</v>
      </c>
      <c r="D270" s="49"/>
      <c r="E270" s="35" t="str">
        <f>HYPERLINK("https://www.google.ru/search?q=3012010-101&amp;newwindow=1&amp;tbm=isch","Еще фото")</f>
        <v>Еще фото</v>
      </c>
      <c r="F270" s="26"/>
      <c r="G270" s="11" t="s">
        <v>311</v>
      </c>
      <c r="H270" s="11" t="s">
        <v>312</v>
      </c>
      <c r="I270" s="14" t="s">
        <v>313</v>
      </c>
      <c r="J270" s="14" t="s">
        <v>45</v>
      </c>
      <c r="K270" s="15" t="s">
        <v>264</v>
      </c>
      <c r="L270" s="52"/>
      <c r="M270" s="14"/>
      <c r="N270" s="14" t="s">
        <v>325</v>
      </c>
      <c r="O270" s="14"/>
      <c r="P270" s="15" t="s">
        <v>322</v>
      </c>
      <c r="Q270" s="16">
        <v>1499</v>
      </c>
      <c r="R270" s="17">
        <v>63</v>
      </c>
      <c r="S270" s="18">
        <v>637.82449999999994</v>
      </c>
      <c r="T270" s="19" t="s">
        <v>317</v>
      </c>
      <c r="U270" s="20" t="s">
        <v>39</v>
      </c>
      <c r="V270" s="21" t="s">
        <v>318</v>
      </c>
      <c r="W270" s="22">
        <v>12</v>
      </c>
      <c r="X270" s="23"/>
    </row>
    <row r="271" spans="1:24" s="1" customFormat="1" ht="26" customHeight="1" x14ac:dyDescent="0.3">
      <c r="A271" s="24" t="s">
        <v>23</v>
      </c>
      <c r="B271" s="24" t="s">
        <v>323</v>
      </c>
      <c r="C271" s="12" t="s">
        <v>324</v>
      </c>
      <c r="D271" s="50"/>
      <c r="E271" s="35" t="str">
        <f>HYPERLINK("https://www.google.ru/search?q=3012010-101&amp;newwindow=1&amp;tbm=isch","Еще фото")</f>
        <v>Еще фото</v>
      </c>
      <c r="F271" s="26"/>
      <c r="G271" s="24" t="s">
        <v>311</v>
      </c>
      <c r="H271" s="24" t="s">
        <v>312</v>
      </c>
      <c r="I271" s="24" t="s">
        <v>313</v>
      </c>
      <c r="J271" s="14" t="s">
        <v>45</v>
      </c>
      <c r="K271" s="15" t="s">
        <v>264</v>
      </c>
      <c r="L271" s="53"/>
      <c r="M271" s="14"/>
      <c r="N271" s="14" t="s">
        <v>325</v>
      </c>
      <c r="O271" s="14"/>
      <c r="P271" s="15" t="s">
        <v>322</v>
      </c>
      <c r="Q271" s="16">
        <v>1499</v>
      </c>
      <c r="R271" s="17">
        <v>63</v>
      </c>
      <c r="S271" s="18">
        <v>637.82449999999994</v>
      </c>
      <c r="T271" s="19" t="s">
        <v>317</v>
      </c>
      <c r="U271" s="20" t="s">
        <v>40</v>
      </c>
      <c r="V271" s="21" t="s">
        <v>38</v>
      </c>
      <c r="W271" s="22">
        <v>55</v>
      </c>
      <c r="X271" s="23"/>
    </row>
    <row r="272" spans="1:24" s="1" customFormat="1" ht="26" customHeight="1" x14ac:dyDescent="0.3">
      <c r="A272" s="24" t="s">
        <v>23</v>
      </c>
      <c r="B272" s="24" t="s">
        <v>323</v>
      </c>
      <c r="C272" s="12" t="s">
        <v>324</v>
      </c>
      <c r="D272" s="50"/>
      <c r="E272" s="35" t="str">
        <f>HYPERLINK("https://www.google.ru/search?q=3012010-101&amp;newwindow=1&amp;tbm=isch","Еще фото")</f>
        <v>Еще фото</v>
      </c>
      <c r="F272" s="26"/>
      <c r="G272" s="24" t="s">
        <v>311</v>
      </c>
      <c r="H272" s="24" t="s">
        <v>312</v>
      </c>
      <c r="I272" s="24" t="s">
        <v>313</v>
      </c>
      <c r="J272" s="14" t="s">
        <v>45</v>
      </c>
      <c r="K272" s="15" t="s">
        <v>264</v>
      </c>
      <c r="L272" s="53"/>
      <c r="M272" s="14"/>
      <c r="N272" s="14" t="s">
        <v>325</v>
      </c>
      <c r="O272" s="14"/>
      <c r="P272" s="15" t="s">
        <v>322</v>
      </c>
      <c r="Q272" s="16">
        <v>1499</v>
      </c>
      <c r="R272" s="17">
        <v>63</v>
      </c>
      <c r="S272" s="18">
        <v>637.82449999999994</v>
      </c>
      <c r="T272" s="19" t="s">
        <v>317</v>
      </c>
      <c r="U272" s="20" t="s">
        <v>41</v>
      </c>
      <c r="V272" s="21" t="s">
        <v>319</v>
      </c>
      <c r="W272" s="22">
        <v>77</v>
      </c>
      <c r="X272" s="23"/>
    </row>
    <row r="273" spans="1:24" s="1" customFormat="1" ht="26" customHeight="1" x14ac:dyDescent="0.3">
      <c r="A273" s="24" t="s">
        <v>23</v>
      </c>
      <c r="B273" s="24" t="s">
        <v>323</v>
      </c>
      <c r="C273" s="12" t="s">
        <v>324</v>
      </c>
      <c r="D273" s="51"/>
      <c r="E273" s="35" t="str">
        <f>HYPERLINK("https://www.google.ru/search?q=3012010-101&amp;newwindow=1&amp;tbm=isch","Еще фото")</f>
        <v>Еще фото</v>
      </c>
      <c r="F273" s="26"/>
      <c r="G273" s="24" t="s">
        <v>311</v>
      </c>
      <c r="H273" s="24" t="s">
        <v>312</v>
      </c>
      <c r="I273" s="24" t="s">
        <v>313</v>
      </c>
      <c r="J273" s="14" t="s">
        <v>45</v>
      </c>
      <c r="K273" s="15" t="s">
        <v>264</v>
      </c>
      <c r="L273" s="54"/>
      <c r="M273" s="14"/>
      <c r="N273" s="14" t="s">
        <v>325</v>
      </c>
      <c r="O273" s="14"/>
      <c r="P273" s="15" t="s">
        <v>322</v>
      </c>
      <c r="Q273" s="16">
        <v>1499</v>
      </c>
      <c r="R273" s="17">
        <v>63</v>
      </c>
      <c r="S273" s="18">
        <v>637.82449999999994</v>
      </c>
      <c r="T273" s="19" t="s">
        <v>317</v>
      </c>
      <c r="U273" s="20" t="s">
        <v>49</v>
      </c>
      <c r="V273" s="21" t="s">
        <v>59</v>
      </c>
      <c r="W273" s="22">
        <v>8</v>
      </c>
      <c r="X273" s="23"/>
    </row>
    <row r="274" spans="1:24" s="1" customFormat="1" ht="26" customHeight="1" x14ac:dyDescent="0.3">
      <c r="A274" s="11" t="s">
        <v>23</v>
      </c>
      <c r="B274" s="11" t="s">
        <v>320</v>
      </c>
      <c r="C274" s="12" t="s">
        <v>326</v>
      </c>
      <c r="D274" s="49"/>
      <c r="E274" s="35" t="str">
        <f>HYPERLINK("https://www.google.ru/search?q=3012010-111&amp;newwindow=1&amp;tbm=isch","Еще фото")</f>
        <v>Еще фото</v>
      </c>
      <c r="F274" s="26" t="s">
        <v>77</v>
      </c>
      <c r="G274" s="11" t="s">
        <v>311</v>
      </c>
      <c r="H274" s="11" t="s">
        <v>312</v>
      </c>
      <c r="I274" s="14" t="s">
        <v>313</v>
      </c>
      <c r="J274" s="14" t="s">
        <v>45</v>
      </c>
      <c r="K274" s="15" t="s">
        <v>264</v>
      </c>
      <c r="L274" s="52"/>
      <c r="M274" s="14"/>
      <c r="N274" s="14" t="s">
        <v>327</v>
      </c>
      <c r="O274" s="14"/>
      <c r="P274" s="15" t="s">
        <v>322</v>
      </c>
      <c r="Q274" s="16">
        <v>1499</v>
      </c>
      <c r="R274" s="17">
        <v>63</v>
      </c>
      <c r="S274" s="18">
        <v>637.82449999999994</v>
      </c>
      <c r="T274" s="19" t="s">
        <v>317</v>
      </c>
      <c r="U274" s="20" t="s">
        <v>39</v>
      </c>
      <c r="V274" s="21" t="s">
        <v>318</v>
      </c>
      <c r="W274" s="22">
        <v>25</v>
      </c>
      <c r="X274" s="23"/>
    </row>
    <row r="275" spans="1:24" s="1" customFormat="1" ht="26" customHeight="1" x14ac:dyDescent="0.3">
      <c r="A275" s="24" t="s">
        <v>23</v>
      </c>
      <c r="B275" s="24" t="s">
        <v>320</v>
      </c>
      <c r="C275" s="12" t="s">
        <v>326</v>
      </c>
      <c r="D275" s="50"/>
      <c r="E275" s="35" t="str">
        <f>HYPERLINK("https://www.google.ru/search?q=3012010-111&amp;newwindow=1&amp;tbm=isch","Еще фото")</f>
        <v>Еще фото</v>
      </c>
      <c r="F275" s="26" t="s">
        <v>77</v>
      </c>
      <c r="G275" s="24" t="s">
        <v>311</v>
      </c>
      <c r="H275" s="24" t="s">
        <v>312</v>
      </c>
      <c r="I275" s="24" t="s">
        <v>313</v>
      </c>
      <c r="J275" s="14" t="s">
        <v>45</v>
      </c>
      <c r="K275" s="15" t="s">
        <v>264</v>
      </c>
      <c r="L275" s="53"/>
      <c r="M275" s="14"/>
      <c r="N275" s="14" t="s">
        <v>327</v>
      </c>
      <c r="O275" s="14"/>
      <c r="P275" s="15" t="s">
        <v>322</v>
      </c>
      <c r="Q275" s="16">
        <v>1499</v>
      </c>
      <c r="R275" s="17">
        <v>63</v>
      </c>
      <c r="S275" s="18">
        <v>637.82449999999994</v>
      </c>
      <c r="T275" s="19" t="s">
        <v>317</v>
      </c>
      <c r="U275" s="20" t="s">
        <v>40</v>
      </c>
      <c r="V275" s="21" t="s">
        <v>38</v>
      </c>
      <c r="W275" s="22">
        <v>78</v>
      </c>
      <c r="X275" s="23"/>
    </row>
    <row r="276" spans="1:24" s="1" customFormat="1" ht="26" customHeight="1" x14ac:dyDescent="0.3">
      <c r="A276" s="24" t="s">
        <v>23</v>
      </c>
      <c r="B276" s="24" t="s">
        <v>320</v>
      </c>
      <c r="C276" s="12" t="s">
        <v>326</v>
      </c>
      <c r="D276" s="50"/>
      <c r="E276" s="35" t="str">
        <f>HYPERLINK("https://www.google.ru/search?q=3012010-111&amp;newwindow=1&amp;tbm=isch","Еще фото")</f>
        <v>Еще фото</v>
      </c>
      <c r="F276" s="26" t="s">
        <v>77</v>
      </c>
      <c r="G276" s="24" t="s">
        <v>311</v>
      </c>
      <c r="H276" s="24" t="s">
        <v>312</v>
      </c>
      <c r="I276" s="24" t="s">
        <v>313</v>
      </c>
      <c r="J276" s="14" t="s">
        <v>45</v>
      </c>
      <c r="K276" s="15" t="s">
        <v>264</v>
      </c>
      <c r="L276" s="53"/>
      <c r="M276" s="14"/>
      <c r="N276" s="14" t="s">
        <v>327</v>
      </c>
      <c r="O276" s="14"/>
      <c r="P276" s="15" t="s">
        <v>322</v>
      </c>
      <c r="Q276" s="16">
        <v>1499</v>
      </c>
      <c r="R276" s="17">
        <v>63</v>
      </c>
      <c r="S276" s="18">
        <v>637.82449999999994</v>
      </c>
      <c r="T276" s="19" t="s">
        <v>317</v>
      </c>
      <c r="U276" s="20" t="s">
        <v>41</v>
      </c>
      <c r="V276" s="21" t="s">
        <v>319</v>
      </c>
      <c r="W276" s="22">
        <v>81</v>
      </c>
      <c r="X276" s="23"/>
    </row>
    <row r="277" spans="1:24" s="1" customFormat="1" ht="26" customHeight="1" x14ac:dyDescent="0.3">
      <c r="A277" s="24" t="s">
        <v>23</v>
      </c>
      <c r="B277" s="24" t="s">
        <v>320</v>
      </c>
      <c r="C277" s="12" t="s">
        <v>326</v>
      </c>
      <c r="D277" s="51"/>
      <c r="E277" s="35" t="str">
        <f>HYPERLINK("https://www.google.ru/search?q=3012010-111&amp;newwindow=1&amp;tbm=isch","Еще фото")</f>
        <v>Еще фото</v>
      </c>
      <c r="F277" s="26" t="s">
        <v>77</v>
      </c>
      <c r="G277" s="24" t="s">
        <v>311</v>
      </c>
      <c r="H277" s="24" t="s">
        <v>312</v>
      </c>
      <c r="I277" s="24" t="s">
        <v>313</v>
      </c>
      <c r="J277" s="14" t="s">
        <v>45</v>
      </c>
      <c r="K277" s="15" t="s">
        <v>264</v>
      </c>
      <c r="L277" s="54"/>
      <c r="M277" s="14"/>
      <c r="N277" s="14" t="s">
        <v>327</v>
      </c>
      <c r="O277" s="14"/>
      <c r="P277" s="15" t="s">
        <v>322</v>
      </c>
      <c r="Q277" s="16">
        <v>1499</v>
      </c>
      <c r="R277" s="17">
        <v>63</v>
      </c>
      <c r="S277" s="18">
        <v>637.82449999999994</v>
      </c>
      <c r="T277" s="19" t="s">
        <v>317</v>
      </c>
      <c r="U277" s="20" t="s">
        <v>49</v>
      </c>
      <c r="V277" s="21" t="s">
        <v>59</v>
      </c>
      <c r="W277" s="22">
        <v>6</v>
      </c>
      <c r="X277" s="23"/>
    </row>
    <row r="278" spans="1:24" s="1" customFormat="1" ht="26" customHeight="1" x14ac:dyDescent="0.3">
      <c r="A278" s="11" t="s">
        <v>23</v>
      </c>
      <c r="B278" s="11" t="s">
        <v>328</v>
      </c>
      <c r="C278" s="12" t="s">
        <v>329</v>
      </c>
      <c r="D278" s="49"/>
      <c r="E278" s="35" t="str">
        <f>HYPERLINK("https://www.google.ru/search?q=3012014-001&amp;newwindow=1&amp;tbm=isch","Еще фото")</f>
        <v>Еще фото</v>
      </c>
      <c r="F278" s="26"/>
      <c r="G278" s="11" t="s">
        <v>311</v>
      </c>
      <c r="H278" s="11" t="s">
        <v>312</v>
      </c>
      <c r="I278" s="14" t="s">
        <v>313</v>
      </c>
      <c r="J278" s="14" t="s">
        <v>45</v>
      </c>
      <c r="K278" s="15" t="s">
        <v>264</v>
      </c>
      <c r="L278" s="52"/>
      <c r="M278" s="14"/>
      <c r="N278" s="14" t="s">
        <v>57</v>
      </c>
      <c r="O278" s="14"/>
      <c r="P278" s="15" t="s">
        <v>330</v>
      </c>
      <c r="Q278" s="16">
        <v>1499</v>
      </c>
      <c r="R278" s="17">
        <v>63</v>
      </c>
      <c r="S278" s="18">
        <v>637.82449999999994</v>
      </c>
      <c r="T278" s="19" t="s">
        <v>317</v>
      </c>
      <c r="U278" s="20" t="s">
        <v>39</v>
      </c>
      <c r="V278" s="21" t="s">
        <v>318</v>
      </c>
      <c r="W278" s="22">
        <v>15</v>
      </c>
      <c r="X278" s="23"/>
    </row>
    <row r="279" spans="1:24" s="1" customFormat="1" ht="26" customHeight="1" x14ac:dyDescent="0.3">
      <c r="A279" s="24" t="s">
        <v>23</v>
      </c>
      <c r="B279" s="24" t="s">
        <v>328</v>
      </c>
      <c r="C279" s="12" t="s">
        <v>329</v>
      </c>
      <c r="D279" s="50"/>
      <c r="E279" s="35" t="str">
        <f>HYPERLINK("https://www.google.ru/search?q=3012014-001&amp;newwindow=1&amp;tbm=isch","Еще фото")</f>
        <v>Еще фото</v>
      </c>
      <c r="F279" s="26"/>
      <c r="G279" s="24" t="s">
        <v>311</v>
      </c>
      <c r="H279" s="24" t="s">
        <v>312</v>
      </c>
      <c r="I279" s="24" t="s">
        <v>313</v>
      </c>
      <c r="J279" s="14" t="s">
        <v>45</v>
      </c>
      <c r="K279" s="15" t="s">
        <v>264</v>
      </c>
      <c r="L279" s="53"/>
      <c r="M279" s="14"/>
      <c r="N279" s="14" t="s">
        <v>57</v>
      </c>
      <c r="O279" s="14"/>
      <c r="P279" s="15" t="s">
        <v>330</v>
      </c>
      <c r="Q279" s="16">
        <v>1499</v>
      </c>
      <c r="R279" s="17">
        <v>63</v>
      </c>
      <c r="S279" s="18">
        <v>637.82449999999994</v>
      </c>
      <c r="T279" s="19" t="s">
        <v>317</v>
      </c>
      <c r="U279" s="20" t="s">
        <v>40</v>
      </c>
      <c r="V279" s="21" t="s">
        <v>38</v>
      </c>
      <c r="W279" s="22">
        <v>42</v>
      </c>
      <c r="X279" s="23"/>
    </row>
    <row r="280" spans="1:24" s="1" customFormat="1" ht="26" customHeight="1" x14ac:dyDescent="0.3">
      <c r="A280" s="24" t="s">
        <v>23</v>
      </c>
      <c r="B280" s="24" t="s">
        <v>328</v>
      </c>
      <c r="C280" s="12" t="s">
        <v>329</v>
      </c>
      <c r="D280" s="50"/>
      <c r="E280" s="35" t="str">
        <f>HYPERLINK("https://www.google.ru/search?q=3012014-001&amp;newwindow=1&amp;tbm=isch","Еще фото")</f>
        <v>Еще фото</v>
      </c>
      <c r="F280" s="26"/>
      <c r="G280" s="24" t="s">
        <v>311</v>
      </c>
      <c r="H280" s="24" t="s">
        <v>312</v>
      </c>
      <c r="I280" s="24" t="s">
        <v>313</v>
      </c>
      <c r="J280" s="14" t="s">
        <v>45</v>
      </c>
      <c r="K280" s="15" t="s">
        <v>264</v>
      </c>
      <c r="L280" s="53"/>
      <c r="M280" s="14"/>
      <c r="N280" s="14" t="s">
        <v>57</v>
      </c>
      <c r="O280" s="14"/>
      <c r="P280" s="15" t="s">
        <v>330</v>
      </c>
      <c r="Q280" s="16">
        <v>1499</v>
      </c>
      <c r="R280" s="17">
        <v>63</v>
      </c>
      <c r="S280" s="18">
        <v>637.82449999999994</v>
      </c>
      <c r="T280" s="19" t="s">
        <v>317</v>
      </c>
      <c r="U280" s="20" t="s">
        <v>41</v>
      </c>
      <c r="V280" s="21" t="s">
        <v>319</v>
      </c>
      <c r="W280" s="22">
        <v>90</v>
      </c>
      <c r="X280" s="23"/>
    </row>
    <row r="281" spans="1:24" s="1" customFormat="1" ht="26" customHeight="1" x14ac:dyDescent="0.3">
      <c r="A281" s="24" t="s">
        <v>23</v>
      </c>
      <c r="B281" s="24" t="s">
        <v>328</v>
      </c>
      <c r="C281" s="12" t="s">
        <v>329</v>
      </c>
      <c r="D281" s="51"/>
      <c r="E281" s="35" t="str">
        <f>HYPERLINK("https://www.google.ru/search?q=3012014-001&amp;newwindow=1&amp;tbm=isch","Еще фото")</f>
        <v>Еще фото</v>
      </c>
      <c r="F281" s="26"/>
      <c r="G281" s="24" t="s">
        <v>311</v>
      </c>
      <c r="H281" s="24" t="s">
        <v>312</v>
      </c>
      <c r="I281" s="24" t="s">
        <v>313</v>
      </c>
      <c r="J281" s="14" t="s">
        <v>45</v>
      </c>
      <c r="K281" s="15" t="s">
        <v>264</v>
      </c>
      <c r="L281" s="54"/>
      <c r="M281" s="14"/>
      <c r="N281" s="14" t="s">
        <v>57</v>
      </c>
      <c r="O281" s="14"/>
      <c r="P281" s="15" t="s">
        <v>330</v>
      </c>
      <c r="Q281" s="16">
        <v>1499</v>
      </c>
      <c r="R281" s="17">
        <v>63</v>
      </c>
      <c r="S281" s="18">
        <v>637.82449999999994</v>
      </c>
      <c r="T281" s="19" t="s">
        <v>317</v>
      </c>
      <c r="U281" s="20" t="s">
        <v>49</v>
      </c>
      <c r="V281" s="21" t="s">
        <v>59</v>
      </c>
      <c r="W281" s="22">
        <v>3</v>
      </c>
      <c r="X281" s="23"/>
    </row>
    <row r="282" spans="1:24" s="1" customFormat="1" ht="26" customHeight="1" x14ac:dyDescent="0.3">
      <c r="A282" s="11" t="s">
        <v>23</v>
      </c>
      <c r="B282" s="11" t="s">
        <v>331</v>
      </c>
      <c r="C282" s="12" t="s">
        <v>332</v>
      </c>
      <c r="D282" s="49"/>
      <c r="E282" s="35" t="str">
        <f>HYPERLINK("https://www.google.ru/search?q=3012014-101&amp;newwindow=1&amp;tbm=isch","Еще фото")</f>
        <v>Еще фото</v>
      </c>
      <c r="F282" s="26"/>
      <c r="G282" s="11" t="s">
        <v>311</v>
      </c>
      <c r="H282" s="11" t="s">
        <v>312</v>
      </c>
      <c r="I282" s="14" t="s">
        <v>313</v>
      </c>
      <c r="J282" s="14" t="s">
        <v>45</v>
      </c>
      <c r="K282" s="15" t="s">
        <v>264</v>
      </c>
      <c r="L282" s="52"/>
      <c r="M282" s="14"/>
      <c r="N282" s="14" t="s">
        <v>325</v>
      </c>
      <c r="O282" s="14"/>
      <c r="P282" s="15" t="s">
        <v>330</v>
      </c>
      <c r="Q282" s="16">
        <v>1499</v>
      </c>
      <c r="R282" s="17">
        <v>63</v>
      </c>
      <c r="S282" s="18">
        <v>637.82449999999994</v>
      </c>
      <c r="T282" s="19" t="s">
        <v>317</v>
      </c>
      <c r="U282" s="20" t="s">
        <v>39</v>
      </c>
      <c r="V282" s="21" t="s">
        <v>318</v>
      </c>
      <c r="W282" s="22">
        <v>11</v>
      </c>
      <c r="X282" s="23"/>
    </row>
    <row r="283" spans="1:24" s="1" customFormat="1" ht="26" customHeight="1" x14ac:dyDescent="0.3">
      <c r="A283" s="24" t="s">
        <v>23</v>
      </c>
      <c r="B283" s="24" t="s">
        <v>331</v>
      </c>
      <c r="C283" s="12" t="s">
        <v>332</v>
      </c>
      <c r="D283" s="50"/>
      <c r="E283" s="35" t="str">
        <f>HYPERLINK("https://www.google.ru/search?q=3012014-101&amp;newwindow=1&amp;tbm=isch","Еще фото")</f>
        <v>Еще фото</v>
      </c>
      <c r="F283" s="26"/>
      <c r="G283" s="24" t="s">
        <v>311</v>
      </c>
      <c r="H283" s="24" t="s">
        <v>312</v>
      </c>
      <c r="I283" s="24" t="s">
        <v>313</v>
      </c>
      <c r="J283" s="14" t="s">
        <v>45</v>
      </c>
      <c r="K283" s="15" t="s">
        <v>264</v>
      </c>
      <c r="L283" s="53"/>
      <c r="M283" s="14"/>
      <c r="N283" s="14" t="s">
        <v>325</v>
      </c>
      <c r="O283" s="14"/>
      <c r="P283" s="15" t="s">
        <v>330</v>
      </c>
      <c r="Q283" s="16">
        <v>1499</v>
      </c>
      <c r="R283" s="17">
        <v>63</v>
      </c>
      <c r="S283" s="18">
        <v>637.82449999999994</v>
      </c>
      <c r="T283" s="19" t="s">
        <v>317</v>
      </c>
      <c r="U283" s="20" t="s">
        <v>40</v>
      </c>
      <c r="V283" s="21" t="s">
        <v>38</v>
      </c>
      <c r="W283" s="22">
        <v>61</v>
      </c>
      <c r="X283" s="23"/>
    </row>
    <row r="284" spans="1:24" s="1" customFormat="1" ht="26" customHeight="1" x14ac:dyDescent="0.3">
      <c r="A284" s="24" t="s">
        <v>23</v>
      </c>
      <c r="B284" s="24" t="s">
        <v>331</v>
      </c>
      <c r="C284" s="12" t="s">
        <v>332</v>
      </c>
      <c r="D284" s="50"/>
      <c r="E284" s="35" t="str">
        <f>HYPERLINK("https://www.google.ru/search?q=3012014-101&amp;newwindow=1&amp;tbm=isch","Еще фото")</f>
        <v>Еще фото</v>
      </c>
      <c r="F284" s="26"/>
      <c r="G284" s="24" t="s">
        <v>311</v>
      </c>
      <c r="H284" s="24" t="s">
        <v>312</v>
      </c>
      <c r="I284" s="24" t="s">
        <v>313</v>
      </c>
      <c r="J284" s="14" t="s">
        <v>45</v>
      </c>
      <c r="K284" s="15" t="s">
        <v>264</v>
      </c>
      <c r="L284" s="53"/>
      <c r="M284" s="14"/>
      <c r="N284" s="14" t="s">
        <v>325</v>
      </c>
      <c r="O284" s="14"/>
      <c r="P284" s="15" t="s">
        <v>330</v>
      </c>
      <c r="Q284" s="16">
        <v>1499</v>
      </c>
      <c r="R284" s="17">
        <v>63</v>
      </c>
      <c r="S284" s="18">
        <v>637.82449999999994</v>
      </c>
      <c r="T284" s="19" t="s">
        <v>317</v>
      </c>
      <c r="U284" s="20" t="s">
        <v>41</v>
      </c>
      <c r="V284" s="21" t="s">
        <v>319</v>
      </c>
      <c r="W284" s="22">
        <v>89</v>
      </c>
      <c r="X284" s="23"/>
    </row>
    <row r="285" spans="1:24" s="1" customFormat="1" ht="26" customHeight="1" x14ac:dyDescent="0.3">
      <c r="A285" s="24" t="s">
        <v>23</v>
      </c>
      <c r="B285" s="24" t="s">
        <v>331</v>
      </c>
      <c r="C285" s="12" t="s">
        <v>332</v>
      </c>
      <c r="D285" s="51"/>
      <c r="E285" s="35" t="str">
        <f>HYPERLINK("https://www.google.ru/search?q=3012014-101&amp;newwindow=1&amp;tbm=isch","Еще фото")</f>
        <v>Еще фото</v>
      </c>
      <c r="F285" s="26"/>
      <c r="G285" s="24" t="s">
        <v>311</v>
      </c>
      <c r="H285" s="24" t="s">
        <v>312</v>
      </c>
      <c r="I285" s="24" t="s">
        <v>313</v>
      </c>
      <c r="J285" s="14" t="s">
        <v>45</v>
      </c>
      <c r="K285" s="15" t="s">
        <v>264</v>
      </c>
      <c r="L285" s="54"/>
      <c r="M285" s="14"/>
      <c r="N285" s="14" t="s">
        <v>325</v>
      </c>
      <c r="O285" s="14"/>
      <c r="P285" s="15" t="s">
        <v>330</v>
      </c>
      <c r="Q285" s="16">
        <v>1499</v>
      </c>
      <c r="R285" s="17">
        <v>63</v>
      </c>
      <c r="S285" s="18">
        <v>637.82449999999994</v>
      </c>
      <c r="T285" s="19" t="s">
        <v>317</v>
      </c>
      <c r="U285" s="20" t="s">
        <v>49</v>
      </c>
      <c r="V285" s="21" t="s">
        <v>59</v>
      </c>
      <c r="W285" s="22">
        <v>4</v>
      </c>
      <c r="X285" s="23"/>
    </row>
    <row r="286" spans="1:24" s="1" customFormat="1" ht="26" customHeight="1" x14ac:dyDescent="0.3">
      <c r="A286" s="11" t="s">
        <v>23</v>
      </c>
      <c r="B286" s="11" t="s">
        <v>333</v>
      </c>
      <c r="C286" s="12" t="s">
        <v>334</v>
      </c>
      <c r="D286" s="49"/>
      <c r="E286" s="35" t="str">
        <f>HYPERLINK("https://www.google.ru/search?q=3012015-001&amp;newwindow=1&amp;tbm=isch","Еще фото")</f>
        <v>Еще фото</v>
      </c>
      <c r="F286" s="26"/>
      <c r="G286" s="11" t="s">
        <v>311</v>
      </c>
      <c r="H286" s="11" t="s">
        <v>312</v>
      </c>
      <c r="I286" s="14" t="s">
        <v>313</v>
      </c>
      <c r="J286" s="14" t="s">
        <v>45</v>
      </c>
      <c r="K286" s="15" t="s">
        <v>264</v>
      </c>
      <c r="L286" s="52"/>
      <c r="M286" s="14"/>
      <c r="N286" s="14" t="s">
        <v>57</v>
      </c>
      <c r="O286" s="14"/>
      <c r="P286" s="15" t="s">
        <v>335</v>
      </c>
      <c r="Q286" s="16">
        <v>1499</v>
      </c>
      <c r="R286" s="17">
        <v>63</v>
      </c>
      <c r="S286" s="18">
        <v>637.82449999999994</v>
      </c>
      <c r="T286" s="19" t="s">
        <v>317</v>
      </c>
      <c r="U286" s="20" t="s">
        <v>39</v>
      </c>
      <c r="V286" s="21" t="s">
        <v>318</v>
      </c>
      <c r="W286" s="22">
        <v>16</v>
      </c>
      <c r="X286" s="23"/>
    </row>
    <row r="287" spans="1:24" s="1" customFormat="1" ht="26" customHeight="1" x14ac:dyDescent="0.3">
      <c r="A287" s="24" t="s">
        <v>23</v>
      </c>
      <c r="B287" s="24" t="s">
        <v>333</v>
      </c>
      <c r="C287" s="12" t="s">
        <v>334</v>
      </c>
      <c r="D287" s="50"/>
      <c r="E287" s="35" t="str">
        <f>HYPERLINK("https://www.google.ru/search?q=3012015-001&amp;newwindow=1&amp;tbm=isch","Еще фото")</f>
        <v>Еще фото</v>
      </c>
      <c r="F287" s="26"/>
      <c r="G287" s="24" t="s">
        <v>311</v>
      </c>
      <c r="H287" s="24" t="s">
        <v>312</v>
      </c>
      <c r="I287" s="24" t="s">
        <v>313</v>
      </c>
      <c r="J287" s="14" t="s">
        <v>45</v>
      </c>
      <c r="K287" s="15" t="s">
        <v>264</v>
      </c>
      <c r="L287" s="53"/>
      <c r="M287" s="14"/>
      <c r="N287" s="14" t="s">
        <v>57</v>
      </c>
      <c r="O287" s="14"/>
      <c r="P287" s="15" t="s">
        <v>335</v>
      </c>
      <c r="Q287" s="16">
        <v>1499</v>
      </c>
      <c r="R287" s="17">
        <v>63</v>
      </c>
      <c r="S287" s="18">
        <v>637.82449999999994</v>
      </c>
      <c r="T287" s="19" t="s">
        <v>317</v>
      </c>
      <c r="U287" s="20" t="s">
        <v>40</v>
      </c>
      <c r="V287" s="21" t="s">
        <v>38</v>
      </c>
      <c r="W287" s="22">
        <v>59</v>
      </c>
      <c r="X287" s="23"/>
    </row>
    <row r="288" spans="1:24" s="1" customFormat="1" ht="26" customHeight="1" x14ac:dyDescent="0.3">
      <c r="A288" s="24" t="s">
        <v>23</v>
      </c>
      <c r="B288" s="24" t="s">
        <v>333</v>
      </c>
      <c r="C288" s="12" t="s">
        <v>334</v>
      </c>
      <c r="D288" s="50"/>
      <c r="E288" s="35" t="str">
        <f>HYPERLINK("https://www.google.ru/search?q=3012015-001&amp;newwindow=1&amp;tbm=isch","Еще фото")</f>
        <v>Еще фото</v>
      </c>
      <c r="F288" s="26"/>
      <c r="G288" s="24" t="s">
        <v>311</v>
      </c>
      <c r="H288" s="24" t="s">
        <v>312</v>
      </c>
      <c r="I288" s="24" t="s">
        <v>313</v>
      </c>
      <c r="J288" s="14" t="s">
        <v>45</v>
      </c>
      <c r="K288" s="15" t="s">
        <v>264</v>
      </c>
      <c r="L288" s="53"/>
      <c r="M288" s="14"/>
      <c r="N288" s="14" t="s">
        <v>57</v>
      </c>
      <c r="O288" s="14"/>
      <c r="P288" s="15" t="s">
        <v>335</v>
      </c>
      <c r="Q288" s="16">
        <v>1499</v>
      </c>
      <c r="R288" s="17">
        <v>63</v>
      </c>
      <c r="S288" s="18">
        <v>637.82449999999994</v>
      </c>
      <c r="T288" s="19" t="s">
        <v>317</v>
      </c>
      <c r="U288" s="20" t="s">
        <v>41</v>
      </c>
      <c r="V288" s="21" t="s">
        <v>319</v>
      </c>
      <c r="W288" s="22">
        <v>71</v>
      </c>
      <c r="X288" s="23"/>
    </row>
    <row r="289" spans="1:24" s="1" customFormat="1" ht="26" customHeight="1" x14ac:dyDescent="0.3">
      <c r="A289" s="24" t="s">
        <v>23</v>
      </c>
      <c r="B289" s="24" t="s">
        <v>333</v>
      </c>
      <c r="C289" s="12" t="s">
        <v>334</v>
      </c>
      <c r="D289" s="51"/>
      <c r="E289" s="35" t="str">
        <f>HYPERLINK("https://www.google.ru/search?q=3012015-001&amp;newwindow=1&amp;tbm=isch","Еще фото")</f>
        <v>Еще фото</v>
      </c>
      <c r="F289" s="26"/>
      <c r="G289" s="24" t="s">
        <v>311</v>
      </c>
      <c r="H289" s="24" t="s">
        <v>312</v>
      </c>
      <c r="I289" s="24" t="s">
        <v>313</v>
      </c>
      <c r="J289" s="14" t="s">
        <v>45</v>
      </c>
      <c r="K289" s="15" t="s">
        <v>264</v>
      </c>
      <c r="L289" s="54"/>
      <c r="M289" s="14"/>
      <c r="N289" s="14" t="s">
        <v>57</v>
      </c>
      <c r="O289" s="14"/>
      <c r="P289" s="15" t="s">
        <v>335</v>
      </c>
      <c r="Q289" s="16">
        <v>1499</v>
      </c>
      <c r="R289" s="17">
        <v>63</v>
      </c>
      <c r="S289" s="18">
        <v>637.82449999999994</v>
      </c>
      <c r="T289" s="19" t="s">
        <v>317</v>
      </c>
      <c r="U289" s="20" t="s">
        <v>49</v>
      </c>
      <c r="V289" s="21" t="s">
        <v>59</v>
      </c>
      <c r="W289" s="22">
        <v>10</v>
      </c>
      <c r="X289" s="23"/>
    </row>
    <row r="290" spans="1:24" s="1" customFormat="1" ht="26" customHeight="1" x14ac:dyDescent="0.3">
      <c r="A290" s="11" t="s">
        <v>23</v>
      </c>
      <c r="B290" s="11" t="s">
        <v>336</v>
      </c>
      <c r="C290" s="12" t="s">
        <v>337</v>
      </c>
      <c r="D290" s="49"/>
      <c r="E290" s="35" t="str">
        <f>HYPERLINK("https://www.google.ru/search?q=3012015-101&amp;newwindow=1&amp;tbm=isch","Еще фото")</f>
        <v>Еще фото</v>
      </c>
      <c r="F290" s="26"/>
      <c r="G290" s="11" t="s">
        <v>311</v>
      </c>
      <c r="H290" s="11" t="s">
        <v>312</v>
      </c>
      <c r="I290" s="14" t="s">
        <v>313</v>
      </c>
      <c r="J290" s="14" t="s">
        <v>45</v>
      </c>
      <c r="K290" s="15" t="s">
        <v>264</v>
      </c>
      <c r="L290" s="52"/>
      <c r="M290" s="14"/>
      <c r="N290" s="14" t="s">
        <v>325</v>
      </c>
      <c r="O290" s="14"/>
      <c r="P290" s="15" t="s">
        <v>335</v>
      </c>
      <c r="Q290" s="16">
        <v>1499</v>
      </c>
      <c r="R290" s="17">
        <v>63</v>
      </c>
      <c r="S290" s="18">
        <v>637.82449999999994</v>
      </c>
      <c r="T290" s="19" t="s">
        <v>317</v>
      </c>
      <c r="U290" s="20" t="s">
        <v>39</v>
      </c>
      <c r="V290" s="21" t="s">
        <v>318</v>
      </c>
      <c r="W290" s="22">
        <v>19</v>
      </c>
      <c r="X290" s="23"/>
    </row>
    <row r="291" spans="1:24" s="1" customFormat="1" ht="26" customHeight="1" x14ac:dyDescent="0.3">
      <c r="A291" s="24" t="s">
        <v>23</v>
      </c>
      <c r="B291" s="24" t="s">
        <v>336</v>
      </c>
      <c r="C291" s="12" t="s">
        <v>337</v>
      </c>
      <c r="D291" s="50"/>
      <c r="E291" s="35" t="str">
        <f>HYPERLINK("https://www.google.ru/search?q=3012015-101&amp;newwindow=1&amp;tbm=isch","Еще фото")</f>
        <v>Еще фото</v>
      </c>
      <c r="F291" s="26"/>
      <c r="G291" s="24" t="s">
        <v>311</v>
      </c>
      <c r="H291" s="24" t="s">
        <v>312</v>
      </c>
      <c r="I291" s="24" t="s">
        <v>313</v>
      </c>
      <c r="J291" s="14" t="s">
        <v>45</v>
      </c>
      <c r="K291" s="15" t="s">
        <v>264</v>
      </c>
      <c r="L291" s="53"/>
      <c r="M291" s="14"/>
      <c r="N291" s="14" t="s">
        <v>325</v>
      </c>
      <c r="O291" s="14"/>
      <c r="P291" s="15" t="s">
        <v>335</v>
      </c>
      <c r="Q291" s="16">
        <v>1499</v>
      </c>
      <c r="R291" s="17">
        <v>63</v>
      </c>
      <c r="S291" s="18">
        <v>637.82449999999994</v>
      </c>
      <c r="T291" s="19" t="s">
        <v>317</v>
      </c>
      <c r="U291" s="20" t="s">
        <v>40</v>
      </c>
      <c r="V291" s="21" t="s">
        <v>38</v>
      </c>
      <c r="W291" s="22">
        <v>83</v>
      </c>
      <c r="X291" s="23"/>
    </row>
    <row r="292" spans="1:24" s="1" customFormat="1" ht="26" customHeight="1" x14ac:dyDescent="0.3">
      <c r="A292" s="24" t="s">
        <v>23</v>
      </c>
      <c r="B292" s="24" t="s">
        <v>336</v>
      </c>
      <c r="C292" s="12" t="s">
        <v>337</v>
      </c>
      <c r="D292" s="50"/>
      <c r="E292" s="35" t="str">
        <f>HYPERLINK("https://www.google.ru/search?q=3012015-101&amp;newwindow=1&amp;tbm=isch","Еще фото")</f>
        <v>Еще фото</v>
      </c>
      <c r="F292" s="26"/>
      <c r="G292" s="24" t="s">
        <v>311</v>
      </c>
      <c r="H292" s="24" t="s">
        <v>312</v>
      </c>
      <c r="I292" s="24" t="s">
        <v>313</v>
      </c>
      <c r="J292" s="14" t="s">
        <v>45</v>
      </c>
      <c r="K292" s="15" t="s">
        <v>264</v>
      </c>
      <c r="L292" s="53"/>
      <c r="M292" s="14"/>
      <c r="N292" s="14" t="s">
        <v>325</v>
      </c>
      <c r="O292" s="14"/>
      <c r="P292" s="15" t="s">
        <v>335</v>
      </c>
      <c r="Q292" s="16">
        <v>1499</v>
      </c>
      <c r="R292" s="17">
        <v>63</v>
      </c>
      <c r="S292" s="18">
        <v>637.82449999999994</v>
      </c>
      <c r="T292" s="19" t="s">
        <v>317</v>
      </c>
      <c r="U292" s="20" t="s">
        <v>41</v>
      </c>
      <c r="V292" s="21" t="s">
        <v>319</v>
      </c>
      <c r="W292" s="22">
        <v>99</v>
      </c>
      <c r="X292" s="23"/>
    </row>
    <row r="293" spans="1:24" s="1" customFormat="1" ht="26" customHeight="1" x14ac:dyDescent="0.3">
      <c r="A293" s="24" t="s">
        <v>23</v>
      </c>
      <c r="B293" s="24" t="s">
        <v>336</v>
      </c>
      <c r="C293" s="12" t="s">
        <v>337</v>
      </c>
      <c r="D293" s="51"/>
      <c r="E293" s="35" t="str">
        <f>HYPERLINK("https://www.google.ru/search?q=3012015-101&amp;newwindow=1&amp;tbm=isch","Еще фото")</f>
        <v>Еще фото</v>
      </c>
      <c r="F293" s="26"/>
      <c r="G293" s="24" t="s">
        <v>311</v>
      </c>
      <c r="H293" s="24" t="s">
        <v>312</v>
      </c>
      <c r="I293" s="24" t="s">
        <v>313</v>
      </c>
      <c r="J293" s="14" t="s">
        <v>45</v>
      </c>
      <c r="K293" s="15" t="s">
        <v>264</v>
      </c>
      <c r="L293" s="54"/>
      <c r="M293" s="14"/>
      <c r="N293" s="14" t="s">
        <v>325</v>
      </c>
      <c r="O293" s="14"/>
      <c r="P293" s="15" t="s">
        <v>335</v>
      </c>
      <c r="Q293" s="16">
        <v>1499</v>
      </c>
      <c r="R293" s="17">
        <v>63</v>
      </c>
      <c r="S293" s="18">
        <v>637.82449999999994</v>
      </c>
      <c r="T293" s="19" t="s">
        <v>317</v>
      </c>
      <c r="U293" s="20" t="s">
        <v>49</v>
      </c>
      <c r="V293" s="21" t="s">
        <v>59</v>
      </c>
      <c r="W293" s="22">
        <v>14</v>
      </c>
      <c r="X293" s="23"/>
    </row>
    <row r="294" spans="1:24" s="1" customFormat="1" ht="26" customHeight="1" x14ac:dyDescent="0.3">
      <c r="A294" s="11" t="s">
        <v>23</v>
      </c>
      <c r="B294" s="11" t="s">
        <v>338</v>
      </c>
      <c r="C294" s="12" t="s">
        <v>339</v>
      </c>
      <c r="D294" s="49"/>
      <c r="E294" s="35" t="str">
        <f>HYPERLINK("https://www.google.ru/search?q=3012012-001&amp;newwindow=1&amp;tbm=isch","Еще фото")</f>
        <v>Еще фото</v>
      </c>
      <c r="F294" s="26"/>
      <c r="G294" s="11" t="s">
        <v>311</v>
      </c>
      <c r="H294" s="11" t="s">
        <v>312</v>
      </c>
      <c r="I294" s="14" t="s">
        <v>313</v>
      </c>
      <c r="J294" s="14" t="s">
        <v>45</v>
      </c>
      <c r="K294" s="15" t="s">
        <v>264</v>
      </c>
      <c r="L294" s="52"/>
      <c r="M294" s="14"/>
      <c r="N294" s="14" t="s">
        <v>57</v>
      </c>
      <c r="O294" s="14"/>
      <c r="P294" s="15" t="s">
        <v>340</v>
      </c>
      <c r="Q294" s="16">
        <v>1299</v>
      </c>
      <c r="R294" s="17">
        <v>62.45</v>
      </c>
      <c r="S294" s="18">
        <v>560.93549999999993</v>
      </c>
      <c r="T294" s="19" t="s">
        <v>317</v>
      </c>
      <c r="U294" s="20" t="s">
        <v>39</v>
      </c>
      <c r="V294" s="21" t="s">
        <v>318</v>
      </c>
      <c r="W294" s="22">
        <v>52</v>
      </c>
      <c r="X294" s="23"/>
    </row>
    <row r="295" spans="1:24" s="1" customFormat="1" ht="26" customHeight="1" x14ac:dyDescent="0.3">
      <c r="A295" s="24" t="s">
        <v>23</v>
      </c>
      <c r="B295" s="24" t="s">
        <v>338</v>
      </c>
      <c r="C295" s="12" t="s">
        <v>339</v>
      </c>
      <c r="D295" s="50"/>
      <c r="E295" s="35" t="str">
        <f>HYPERLINK("https://www.google.ru/search?q=3012012-001&amp;newwindow=1&amp;tbm=isch","Еще фото")</f>
        <v>Еще фото</v>
      </c>
      <c r="F295" s="26"/>
      <c r="G295" s="24" t="s">
        <v>311</v>
      </c>
      <c r="H295" s="24" t="s">
        <v>312</v>
      </c>
      <c r="I295" s="24" t="s">
        <v>313</v>
      </c>
      <c r="J295" s="14" t="s">
        <v>45</v>
      </c>
      <c r="K295" s="15" t="s">
        <v>264</v>
      </c>
      <c r="L295" s="53"/>
      <c r="M295" s="14"/>
      <c r="N295" s="14" t="s">
        <v>57</v>
      </c>
      <c r="O295" s="14"/>
      <c r="P295" s="15" t="s">
        <v>340</v>
      </c>
      <c r="Q295" s="16">
        <v>1299</v>
      </c>
      <c r="R295" s="17">
        <v>62.45</v>
      </c>
      <c r="S295" s="18">
        <v>560.93549999999993</v>
      </c>
      <c r="T295" s="19" t="s">
        <v>317</v>
      </c>
      <c r="U295" s="20" t="s">
        <v>40</v>
      </c>
      <c r="V295" s="21" t="s">
        <v>38</v>
      </c>
      <c r="W295" s="22">
        <v>110</v>
      </c>
      <c r="X295" s="23"/>
    </row>
    <row r="296" spans="1:24" s="1" customFormat="1" ht="26" customHeight="1" x14ac:dyDescent="0.3">
      <c r="A296" s="24" t="s">
        <v>23</v>
      </c>
      <c r="B296" s="24" t="s">
        <v>338</v>
      </c>
      <c r="C296" s="12" t="s">
        <v>339</v>
      </c>
      <c r="D296" s="50"/>
      <c r="E296" s="35" t="str">
        <f>HYPERLINK("https://www.google.ru/search?q=3012012-001&amp;newwindow=1&amp;tbm=isch","Еще фото")</f>
        <v>Еще фото</v>
      </c>
      <c r="F296" s="26"/>
      <c r="G296" s="24" t="s">
        <v>311</v>
      </c>
      <c r="H296" s="24" t="s">
        <v>312</v>
      </c>
      <c r="I296" s="24" t="s">
        <v>313</v>
      </c>
      <c r="J296" s="14" t="s">
        <v>45</v>
      </c>
      <c r="K296" s="15" t="s">
        <v>264</v>
      </c>
      <c r="L296" s="53"/>
      <c r="M296" s="14"/>
      <c r="N296" s="14" t="s">
        <v>57</v>
      </c>
      <c r="O296" s="14"/>
      <c r="P296" s="15" t="s">
        <v>340</v>
      </c>
      <c r="Q296" s="16">
        <v>1299</v>
      </c>
      <c r="R296" s="17">
        <v>62.45</v>
      </c>
      <c r="S296" s="18">
        <v>560.93549999999993</v>
      </c>
      <c r="T296" s="19" t="s">
        <v>317</v>
      </c>
      <c r="U296" s="20" t="s">
        <v>41</v>
      </c>
      <c r="V296" s="21" t="s">
        <v>319</v>
      </c>
      <c r="W296" s="22">
        <v>112</v>
      </c>
      <c r="X296" s="23"/>
    </row>
    <row r="297" spans="1:24" s="1" customFormat="1" ht="26" customHeight="1" x14ac:dyDescent="0.3">
      <c r="A297" s="24" t="s">
        <v>23</v>
      </c>
      <c r="B297" s="24" t="s">
        <v>338</v>
      </c>
      <c r="C297" s="12" t="s">
        <v>339</v>
      </c>
      <c r="D297" s="51"/>
      <c r="E297" s="35" t="str">
        <f>HYPERLINK("https://www.google.ru/search?q=3012012-001&amp;newwindow=1&amp;tbm=isch","Еще фото")</f>
        <v>Еще фото</v>
      </c>
      <c r="F297" s="26"/>
      <c r="G297" s="24" t="s">
        <v>311</v>
      </c>
      <c r="H297" s="24" t="s">
        <v>312</v>
      </c>
      <c r="I297" s="24" t="s">
        <v>313</v>
      </c>
      <c r="J297" s="14" t="s">
        <v>45</v>
      </c>
      <c r="K297" s="15" t="s">
        <v>264</v>
      </c>
      <c r="L297" s="54"/>
      <c r="M297" s="14"/>
      <c r="N297" s="14" t="s">
        <v>57</v>
      </c>
      <c r="O297" s="14"/>
      <c r="P297" s="15" t="s">
        <v>340</v>
      </c>
      <c r="Q297" s="16">
        <v>1299</v>
      </c>
      <c r="R297" s="17">
        <v>62.45</v>
      </c>
      <c r="S297" s="18">
        <v>560.93549999999993</v>
      </c>
      <c r="T297" s="19" t="s">
        <v>317</v>
      </c>
      <c r="U297" s="20" t="s">
        <v>49</v>
      </c>
      <c r="V297" s="21" t="s">
        <v>59</v>
      </c>
      <c r="W297" s="22">
        <v>10</v>
      </c>
      <c r="X297" s="23"/>
    </row>
    <row r="298" spans="1:24" s="1" customFormat="1" ht="35" customHeight="1" x14ac:dyDescent="0.3">
      <c r="A298" s="11" t="s">
        <v>23</v>
      </c>
      <c r="B298" s="11" t="s">
        <v>341</v>
      </c>
      <c r="C298" s="12" t="s">
        <v>342</v>
      </c>
      <c r="D298" s="49"/>
      <c r="E298" s="35" t="str">
        <f>HYPERLINK("https://www.google.ru/search?q=3012012-101&amp;newwindow=1&amp;tbm=isch","Еще фото")</f>
        <v>Еще фото</v>
      </c>
      <c r="F298" s="26" t="s">
        <v>77</v>
      </c>
      <c r="G298" s="11" t="s">
        <v>311</v>
      </c>
      <c r="H298" s="11" t="s">
        <v>312</v>
      </c>
      <c r="I298" s="14" t="s">
        <v>313</v>
      </c>
      <c r="J298" s="14" t="s">
        <v>45</v>
      </c>
      <c r="K298" s="15" t="s">
        <v>264</v>
      </c>
      <c r="L298" s="52"/>
      <c r="M298" s="14"/>
      <c r="N298" s="14" t="s">
        <v>325</v>
      </c>
      <c r="O298" s="14"/>
      <c r="P298" s="15" t="s">
        <v>340</v>
      </c>
      <c r="Q298" s="16">
        <v>1299</v>
      </c>
      <c r="R298" s="17">
        <v>62.45</v>
      </c>
      <c r="S298" s="18">
        <v>560.93549999999993</v>
      </c>
      <c r="T298" s="19" t="s">
        <v>317</v>
      </c>
      <c r="U298" s="20" t="s">
        <v>39</v>
      </c>
      <c r="V298" s="21" t="s">
        <v>318</v>
      </c>
      <c r="W298" s="22">
        <v>2</v>
      </c>
      <c r="X298" s="23"/>
    </row>
    <row r="299" spans="1:24" s="1" customFormat="1" ht="35" customHeight="1" x14ac:dyDescent="0.3">
      <c r="A299" s="24" t="s">
        <v>23</v>
      </c>
      <c r="B299" s="24" t="s">
        <v>341</v>
      </c>
      <c r="C299" s="12" t="s">
        <v>342</v>
      </c>
      <c r="D299" s="50"/>
      <c r="E299" s="35" t="str">
        <f>HYPERLINK("https://www.google.ru/search?q=3012012-101&amp;newwindow=1&amp;tbm=isch","Еще фото")</f>
        <v>Еще фото</v>
      </c>
      <c r="F299" s="26" t="s">
        <v>77</v>
      </c>
      <c r="G299" s="24" t="s">
        <v>311</v>
      </c>
      <c r="H299" s="24" t="s">
        <v>312</v>
      </c>
      <c r="I299" s="24" t="s">
        <v>313</v>
      </c>
      <c r="J299" s="14" t="s">
        <v>45</v>
      </c>
      <c r="K299" s="15" t="s">
        <v>264</v>
      </c>
      <c r="L299" s="53"/>
      <c r="M299" s="14"/>
      <c r="N299" s="14" t="s">
        <v>325</v>
      </c>
      <c r="O299" s="14"/>
      <c r="P299" s="15" t="s">
        <v>340</v>
      </c>
      <c r="Q299" s="16">
        <v>1299</v>
      </c>
      <c r="R299" s="17">
        <v>62.45</v>
      </c>
      <c r="S299" s="18">
        <v>560.93549999999993</v>
      </c>
      <c r="T299" s="19" t="s">
        <v>317</v>
      </c>
      <c r="U299" s="20" t="s">
        <v>40</v>
      </c>
      <c r="V299" s="21" t="s">
        <v>38</v>
      </c>
      <c r="W299" s="22">
        <v>96</v>
      </c>
      <c r="X299" s="23"/>
    </row>
    <row r="300" spans="1:24" s="1" customFormat="1" ht="37.049999999999997" customHeight="1" x14ac:dyDescent="0.3">
      <c r="A300" s="24" t="s">
        <v>23</v>
      </c>
      <c r="B300" s="24" t="s">
        <v>341</v>
      </c>
      <c r="C300" s="12" t="s">
        <v>342</v>
      </c>
      <c r="D300" s="51"/>
      <c r="E300" s="35" t="str">
        <f>HYPERLINK("https://www.google.ru/search?q=3012012-101&amp;newwindow=1&amp;tbm=isch","Еще фото")</f>
        <v>Еще фото</v>
      </c>
      <c r="F300" s="26" t="s">
        <v>77</v>
      </c>
      <c r="G300" s="24" t="s">
        <v>311</v>
      </c>
      <c r="H300" s="24" t="s">
        <v>312</v>
      </c>
      <c r="I300" s="24" t="s">
        <v>313</v>
      </c>
      <c r="J300" s="14" t="s">
        <v>45</v>
      </c>
      <c r="K300" s="15" t="s">
        <v>264</v>
      </c>
      <c r="L300" s="54"/>
      <c r="M300" s="14"/>
      <c r="N300" s="14" t="s">
        <v>325</v>
      </c>
      <c r="O300" s="14"/>
      <c r="P300" s="15" t="s">
        <v>340</v>
      </c>
      <c r="Q300" s="16">
        <v>1299</v>
      </c>
      <c r="R300" s="17">
        <v>62.45</v>
      </c>
      <c r="S300" s="18">
        <v>560.93549999999993</v>
      </c>
      <c r="T300" s="19" t="s">
        <v>317</v>
      </c>
      <c r="U300" s="20" t="s">
        <v>41</v>
      </c>
      <c r="V300" s="21" t="s">
        <v>319</v>
      </c>
      <c r="W300" s="22">
        <v>119</v>
      </c>
      <c r="X300" s="23"/>
    </row>
    <row r="301" spans="1:24" s="1" customFormat="1" ht="26" customHeight="1" x14ac:dyDescent="0.3">
      <c r="A301" s="11" t="s">
        <v>23</v>
      </c>
      <c r="B301" s="11" t="s">
        <v>343</v>
      </c>
      <c r="C301" s="12" t="s">
        <v>344</v>
      </c>
      <c r="D301" s="49"/>
      <c r="E301" s="35" t="str">
        <f>HYPERLINK("https://www.google.ru/search?q=3012011-101&amp;newwindow=1&amp;tbm=isch","Еще фото")</f>
        <v>Еще фото</v>
      </c>
      <c r="F301" s="26" t="s">
        <v>77</v>
      </c>
      <c r="G301" s="11" t="s">
        <v>311</v>
      </c>
      <c r="H301" s="11" t="s">
        <v>312</v>
      </c>
      <c r="I301" s="14" t="s">
        <v>313</v>
      </c>
      <c r="J301" s="14" t="s">
        <v>45</v>
      </c>
      <c r="K301" s="15" t="s">
        <v>264</v>
      </c>
      <c r="L301" s="52"/>
      <c r="M301" s="14"/>
      <c r="N301" s="14" t="s">
        <v>325</v>
      </c>
      <c r="O301" s="14"/>
      <c r="P301" s="15" t="s">
        <v>345</v>
      </c>
      <c r="Q301" s="16">
        <v>1399</v>
      </c>
      <c r="R301" s="17">
        <v>62.28</v>
      </c>
      <c r="S301" s="18">
        <v>606.93549999999993</v>
      </c>
      <c r="T301" s="19" t="s">
        <v>317</v>
      </c>
      <c r="U301" s="20" t="s">
        <v>39</v>
      </c>
      <c r="V301" s="21" t="s">
        <v>318</v>
      </c>
      <c r="W301" s="22">
        <v>31</v>
      </c>
      <c r="X301" s="23"/>
    </row>
    <row r="302" spans="1:24" s="1" customFormat="1" ht="26" customHeight="1" x14ac:dyDescent="0.3">
      <c r="A302" s="24" t="s">
        <v>23</v>
      </c>
      <c r="B302" s="24" t="s">
        <v>343</v>
      </c>
      <c r="C302" s="12" t="s">
        <v>344</v>
      </c>
      <c r="D302" s="50"/>
      <c r="E302" s="35" t="str">
        <f>HYPERLINK("https://www.google.ru/search?q=3012011-101&amp;newwindow=1&amp;tbm=isch","Еще фото")</f>
        <v>Еще фото</v>
      </c>
      <c r="F302" s="26" t="s">
        <v>77</v>
      </c>
      <c r="G302" s="24" t="s">
        <v>311</v>
      </c>
      <c r="H302" s="24" t="s">
        <v>312</v>
      </c>
      <c r="I302" s="24" t="s">
        <v>313</v>
      </c>
      <c r="J302" s="14" t="s">
        <v>45</v>
      </c>
      <c r="K302" s="15" t="s">
        <v>264</v>
      </c>
      <c r="L302" s="53"/>
      <c r="M302" s="14"/>
      <c r="N302" s="14" t="s">
        <v>325</v>
      </c>
      <c r="O302" s="14"/>
      <c r="P302" s="15" t="s">
        <v>345</v>
      </c>
      <c r="Q302" s="16">
        <v>1399</v>
      </c>
      <c r="R302" s="17">
        <v>62.28</v>
      </c>
      <c r="S302" s="18">
        <v>606.93549999999993</v>
      </c>
      <c r="T302" s="19" t="s">
        <v>317</v>
      </c>
      <c r="U302" s="20" t="s">
        <v>40</v>
      </c>
      <c r="V302" s="21" t="s">
        <v>38</v>
      </c>
      <c r="W302" s="22">
        <v>106</v>
      </c>
      <c r="X302" s="23"/>
    </row>
    <row r="303" spans="1:24" s="1" customFormat="1" ht="26" customHeight="1" x14ac:dyDescent="0.3">
      <c r="A303" s="24" t="s">
        <v>23</v>
      </c>
      <c r="B303" s="24" t="s">
        <v>343</v>
      </c>
      <c r="C303" s="12" t="s">
        <v>344</v>
      </c>
      <c r="D303" s="50"/>
      <c r="E303" s="35" t="str">
        <f>HYPERLINK("https://www.google.ru/search?q=3012011-101&amp;newwindow=1&amp;tbm=isch","Еще фото")</f>
        <v>Еще фото</v>
      </c>
      <c r="F303" s="26" t="s">
        <v>77</v>
      </c>
      <c r="G303" s="24" t="s">
        <v>311</v>
      </c>
      <c r="H303" s="24" t="s">
        <v>312</v>
      </c>
      <c r="I303" s="24" t="s">
        <v>313</v>
      </c>
      <c r="J303" s="14" t="s">
        <v>45</v>
      </c>
      <c r="K303" s="15" t="s">
        <v>264</v>
      </c>
      <c r="L303" s="53"/>
      <c r="M303" s="14"/>
      <c r="N303" s="14" t="s">
        <v>325</v>
      </c>
      <c r="O303" s="14"/>
      <c r="P303" s="15" t="s">
        <v>345</v>
      </c>
      <c r="Q303" s="16">
        <v>1399</v>
      </c>
      <c r="R303" s="17">
        <v>62.28</v>
      </c>
      <c r="S303" s="18">
        <v>606.93549999999993</v>
      </c>
      <c r="T303" s="19" t="s">
        <v>317</v>
      </c>
      <c r="U303" s="20" t="s">
        <v>41</v>
      </c>
      <c r="V303" s="21" t="s">
        <v>319</v>
      </c>
      <c r="W303" s="22">
        <v>157</v>
      </c>
      <c r="X303" s="23"/>
    </row>
    <row r="304" spans="1:24" s="1" customFormat="1" ht="26" customHeight="1" x14ac:dyDescent="0.3">
      <c r="A304" s="24" t="s">
        <v>23</v>
      </c>
      <c r="B304" s="24" t="s">
        <v>343</v>
      </c>
      <c r="C304" s="12" t="s">
        <v>344</v>
      </c>
      <c r="D304" s="51"/>
      <c r="E304" s="35" t="str">
        <f>HYPERLINK("https://www.google.ru/search?q=3012011-101&amp;newwindow=1&amp;tbm=isch","Еще фото")</f>
        <v>Еще фото</v>
      </c>
      <c r="F304" s="26" t="s">
        <v>77</v>
      </c>
      <c r="G304" s="24" t="s">
        <v>311</v>
      </c>
      <c r="H304" s="24" t="s">
        <v>312</v>
      </c>
      <c r="I304" s="24" t="s">
        <v>313</v>
      </c>
      <c r="J304" s="14" t="s">
        <v>45</v>
      </c>
      <c r="K304" s="15" t="s">
        <v>264</v>
      </c>
      <c r="L304" s="54"/>
      <c r="M304" s="14"/>
      <c r="N304" s="14" t="s">
        <v>325</v>
      </c>
      <c r="O304" s="14"/>
      <c r="P304" s="15" t="s">
        <v>345</v>
      </c>
      <c r="Q304" s="16">
        <v>1399</v>
      </c>
      <c r="R304" s="17">
        <v>62.28</v>
      </c>
      <c r="S304" s="18">
        <v>606.93549999999993</v>
      </c>
      <c r="T304" s="19" t="s">
        <v>317</v>
      </c>
      <c r="U304" s="20" t="s">
        <v>49</v>
      </c>
      <c r="V304" s="21" t="s">
        <v>59</v>
      </c>
      <c r="W304" s="22">
        <v>17</v>
      </c>
      <c r="X304" s="23"/>
    </row>
    <row r="305" spans="1:24" s="1" customFormat="1" ht="108" customHeight="1" x14ac:dyDescent="0.3">
      <c r="A305" s="11" t="s">
        <v>23</v>
      </c>
      <c r="B305" s="11" t="s">
        <v>346</v>
      </c>
      <c r="C305" s="12" t="s">
        <v>347</v>
      </c>
      <c r="D305" s="29"/>
      <c r="E305" s="35" t="str">
        <f>HYPERLINK("https://www.google.ru/search?q=3012003-002&amp;newwindow=1&amp;tbm=isch","Еще фото")</f>
        <v>Еще фото</v>
      </c>
      <c r="F305" s="26"/>
      <c r="G305" s="11" t="s">
        <v>311</v>
      </c>
      <c r="H305" s="11" t="s">
        <v>312</v>
      </c>
      <c r="I305" s="14" t="s">
        <v>313</v>
      </c>
      <c r="J305" s="14" t="s">
        <v>45</v>
      </c>
      <c r="K305" s="15" t="s">
        <v>264</v>
      </c>
      <c r="L305" s="14" t="s">
        <v>348</v>
      </c>
      <c r="M305" s="14"/>
      <c r="N305" s="14" t="s">
        <v>57</v>
      </c>
      <c r="O305" s="14"/>
      <c r="P305" s="15" t="s">
        <v>349</v>
      </c>
      <c r="Q305" s="16">
        <v>1299</v>
      </c>
      <c r="R305" s="17">
        <v>60</v>
      </c>
      <c r="S305" s="18">
        <v>597.54</v>
      </c>
      <c r="T305" s="19" t="s">
        <v>350</v>
      </c>
      <c r="U305" s="20" t="s">
        <v>351</v>
      </c>
      <c r="V305" s="21" t="s">
        <v>352</v>
      </c>
      <c r="W305" s="22">
        <v>1</v>
      </c>
      <c r="X305" s="23"/>
    </row>
    <row r="306" spans="1:24" s="1" customFormat="1" ht="35" customHeight="1" x14ac:dyDescent="0.3">
      <c r="A306" s="11" t="s">
        <v>23</v>
      </c>
      <c r="B306" s="11" t="s">
        <v>353</v>
      </c>
      <c r="C306" s="12" t="s">
        <v>354</v>
      </c>
      <c r="D306" s="49"/>
      <c r="E306" s="35" t="str">
        <f>HYPERLINK("https://www.google.ru/search?q=3012011-001&amp;newwindow=1&amp;tbm=isch","Еще фото")</f>
        <v>Еще фото</v>
      </c>
      <c r="F306" s="13" t="s">
        <v>26</v>
      </c>
      <c r="G306" s="11" t="s">
        <v>311</v>
      </c>
      <c r="H306" s="11" t="s">
        <v>312</v>
      </c>
      <c r="I306" s="14" t="s">
        <v>313</v>
      </c>
      <c r="J306" s="14" t="s">
        <v>45</v>
      </c>
      <c r="K306" s="15" t="s">
        <v>264</v>
      </c>
      <c r="L306" s="52"/>
      <c r="M306" s="14"/>
      <c r="N306" s="14" t="s">
        <v>57</v>
      </c>
      <c r="O306" s="14"/>
      <c r="P306" s="15" t="s">
        <v>345</v>
      </c>
      <c r="Q306" s="16">
        <v>1399</v>
      </c>
      <c r="R306" s="17">
        <v>60</v>
      </c>
      <c r="S306" s="18">
        <v>643.54</v>
      </c>
      <c r="T306" s="19" t="s">
        <v>317</v>
      </c>
      <c r="U306" s="20" t="s">
        <v>39</v>
      </c>
      <c r="V306" s="21" t="s">
        <v>318</v>
      </c>
      <c r="W306" s="22">
        <v>26</v>
      </c>
      <c r="X306" s="23"/>
    </row>
    <row r="307" spans="1:24" s="1" customFormat="1" ht="35" customHeight="1" x14ac:dyDescent="0.3">
      <c r="A307" s="24" t="s">
        <v>23</v>
      </c>
      <c r="B307" s="24" t="s">
        <v>353</v>
      </c>
      <c r="C307" s="12" t="s">
        <v>354</v>
      </c>
      <c r="D307" s="50"/>
      <c r="E307" s="35" t="str">
        <f>HYPERLINK("https://www.google.ru/search?q=3012011-001&amp;newwindow=1&amp;tbm=isch","Еще фото")</f>
        <v>Еще фото</v>
      </c>
      <c r="F307" s="13" t="s">
        <v>26</v>
      </c>
      <c r="G307" s="24" t="s">
        <v>311</v>
      </c>
      <c r="H307" s="24" t="s">
        <v>312</v>
      </c>
      <c r="I307" s="24" t="s">
        <v>313</v>
      </c>
      <c r="J307" s="14" t="s">
        <v>45</v>
      </c>
      <c r="K307" s="15" t="s">
        <v>264</v>
      </c>
      <c r="L307" s="53"/>
      <c r="M307" s="14"/>
      <c r="N307" s="14" t="s">
        <v>57</v>
      </c>
      <c r="O307" s="14"/>
      <c r="P307" s="15" t="s">
        <v>345</v>
      </c>
      <c r="Q307" s="16">
        <v>1399</v>
      </c>
      <c r="R307" s="17">
        <v>60</v>
      </c>
      <c r="S307" s="18">
        <v>643.54</v>
      </c>
      <c r="T307" s="19" t="s">
        <v>317</v>
      </c>
      <c r="U307" s="20" t="s">
        <v>40</v>
      </c>
      <c r="V307" s="21" t="s">
        <v>38</v>
      </c>
      <c r="W307" s="22">
        <v>49</v>
      </c>
      <c r="X307" s="23"/>
    </row>
    <row r="308" spans="1:24" s="1" customFormat="1" ht="37.049999999999997" customHeight="1" x14ac:dyDescent="0.3">
      <c r="A308" s="24" t="s">
        <v>23</v>
      </c>
      <c r="B308" s="24" t="s">
        <v>353</v>
      </c>
      <c r="C308" s="12" t="s">
        <v>354</v>
      </c>
      <c r="D308" s="51"/>
      <c r="E308" s="35" t="str">
        <f>HYPERLINK("https://www.google.ru/search?q=3012011-001&amp;newwindow=1&amp;tbm=isch","Еще фото")</f>
        <v>Еще фото</v>
      </c>
      <c r="F308" s="13" t="s">
        <v>26</v>
      </c>
      <c r="G308" s="24" t="s">
        <v>311</v>
      </c>
      <c r="H308" s="24" t="s">
        <v>312</v>
      </c>
      <c r="I308" s="24" t="s">
        <v>313</v>
      </c>
      <c r="J308" s="14" t="s">
        <v>45</v>
      </c>
      <c r="K308" s="15" t="s">
        <v>264</v>
      </c>
      <c r="L308" s="54"/>
      <c r="M308" s="14"/>
      <c r="N308" s="14" t="s">
        <v>57</v>
      </c>
      <c r="O308" s="14"/>
      <c r="P308" s="15" t="s">
        <v>345</v>
      </c>
      <c r="Q308" s="16">
        <v>1399</v>
      </c>
      <c r="R308" s="17">
        <v>60</v>
      </c>
      <c r="S308" s="18">
        <v>643.54</v>
      </c>
      <c r="T308" s="19" t="s">
        <v>317</v>
      </c>
      <c r="U308" s="20" t="s">
        <v>41</v>
      </c>
      <c r="V308" s="21" t="s">
        <v>319</v>
      </c>
      <c r="W308" s="22">
        <v>54</v>
      </c>
      <c r="X308" s="23"/>
    </row>
    <row r="309" spans="1:24" s="1" customFormat="1" ht="26" customHeight="1" x14ac:dyDescent="0.3">
      <c r="A309" s="11" t="s">
        <v>23</v>
      </c>
      <c r="B309" s="11" t="s">
        <v>355</v>
      </c>
      <c r="C309" s="12" t="s">
        <v>356</v>
      </c>
      <c r="D309" s="49"/>
      <c r="E309" s="35" t="str">
        <f>HYPERLINK("https://www.google.ru/search?q=3012013-001&amp;newwindow=1&amp;tbm=isch","Еще фото")</f>
        <v>Еще фото</v>
      </c>
      <c r="F309" s="26" t="s">
        <v>77</v>
      </c>
      <c r="G309" s="11" t="s">
        <v>311</v>
      </c>
      <c r="H309" s="11" t="s">
        <v>312</v>
      </c>
      <c r="I309" s="14" t="s">
        <v>313</v>
      </c>
      <c r="J309" s="14" t="s">
        <v>45</v>
      </c>
      <c r="K309" s="15" t="s">
        <v>264</v>
      </c>
      <c r="L309" s="52"/>
      <c r="M309" s="14"/>
      <c r="N309" s="14" t="s">
        <v>57</v>
      </c>
      <c r="O309" s="14"/>
      <c r="P309" s="15" t="s">
        <v>357</v>
      </c>
      <c r="Q309" s="16">
        <v>1599</v>
      </c>
      <c r="R309" s="17">
        <v>60</v>
      </c>
      <c r="S309" s="18">
        <v>735.54</v>
      </c>
      <c r="T309" s="19" t="s">
        <v>317</v>
      </c>
      <c r="U309" s="20" t="s">
        <v>39</v>
      </c>
      <c r="V309" s="21" t="s">
        <v>318</v>
      </c>
      <c r="W309" s="22">
        <v>19</v>
      </c>
      <c r="X309" s="23"/>
    </row>
    <row r="310" spans="1:24" s="1" customFormat="1" ht="26" customHeight="1" x14ac:dyDescent="0.3">
      <c r="A310" s="24" t="s">
        <v>23</v>
      </c>
      <c r="B310" s="24" t="s">
        <v>355</v>
      </c>
      <c r="C310" s="12" t="s">
        <v>356</v>
      </c>
      <c r="D310" s="50"/>
      <c r="E310" s="35" t="str">
        <f>HYPERLINK("https://www.google.ru/search?q=3012013-001&amp;newwindow=1&amp;tbm=isch","Еще фото")</f>
        <v>Еще фото</v>
      </c>
      <c r="F310" s="26" t="s">
        <v>77</v>
      </c>
      <c r="G310" s="24" t="s">
        <v>311</v>
      </c>
      <c r="H310" s="24" t="s">
        <v>312</v>
      </c>
      <c r="I310" s="24" t="s">
        <v>313</v>
      </c>
      <c r="J310" s="14" t="s">
        <v>45</v>
      </c>
      <c r="K310" s="15" t="s">
        <v>264</v>
      </c>
      <c r="L310" s="53"/>
      <c r="M310" s="14"/>
      <c r="N310" s="14" t="s">
        <v>57</v>
      </c>
      <c r="O310" s="14"/>
      <c r="P310" s="15" t="s">
        <v>357</v>
      </c>
      <c r="Q310" s="16">
        <v>1599</v>
      </c>
      <c r="R310" s="17">
        <v>60</v>
      </c>
      <c r="S310" s="18">
        <v>735.54</v>
      </c>
      <c r="T310" s="19" t="s">
        <v>317</v>
      </c>
      <c r="U310" s="20" t="s">
        <v>40</v>
      </c>
      <c r="V310" s="21" t="s">
        <v>38</v>
      </c>
      <c r="W310" s="22">
        <v>80</v>
      </c>
      <c r="X310" s="23"/>
    </row>
    <row r="311" spans="1:24" s="1" customFormat="1" ht="26" customHeight="1" x14ac:dyDescent="0.3">
      <c r="A311" s="24" t="s">
        <v>23</v>
      </c>
      <c r="B311" s="24" t="s">
        <v>355</v>
      </c>
      <c r="C311" s="12" t="s">
        <v>356</v>
      </c>
      <c r="D311" s="50"/>
      <c r="E311" s="35" t="str">
        <f>HYPERLINK("https://www.google.ru/search?q=3012013-001&amp;newwindow=1&amp;tbm=isch","Еще фото")</f>
        <v>Еще фото</v>
      </c>
      <c r="F311" s="26" t="s">
        <v>77</v>
      </c>
      <c r="G311" s="24" t="s">
        <v>311</v>
      </c>
      <c r="H311" s="24" t="s">
        <v>312</v>
      </c>
      <c r="I311" s="24" t="s">
        <v>313</v>
      </c>
      <c r="J311" s="14" t="s">
        <v>45</v>
      </c>
      <c r="K311" s="15" t="s">
        <v>264</v>
      </c>
      <c r="L311" s="53"/>
      <c r="M311" s="14"/>
      <c r="N311" s="14" t="s">
        <v>57</v>
      </c>
      <c r="O311" s="14"/>
      <c r="P311" s="15" t="s">
        <v>357</v>
      </c>
      <c r="Q311" s="16">
        <v>1599</v>
      </c>
      <c r="R311" s="17">
        <v>60</v>
      </c>
      <c r="S311" s="18">
        <v>735.54</v>
      </c>
      <c r="T311" s="19" t="s">
        <v>317</v>
      </c>
      <c r="U311" s="20" t="s">
        <v>41</v>
      </c>
      <c r="V311" s="21" t="s">
        <v>319</v>
      </c>
      <c r="W311" s="22">
        <v>104</v>
      </c>
      <c r="X311" s="23"/>
    </row>
    <row r="312" spans="1:24" s="1" customFormat="1" ht="26" customHeight="1" x14ac:dyDescent="0.3">
      <c r="A312" s="24" t="s">
        <v>23</v>
      </c>
      <c r="B312" s="24" t="s">
        <v>355</v>
      </c>
      <c r="C312" s="12" t="s">
        <v>356</v>
      </c>
      <c r="D312" s="51"/>
      <c r="E312" s="35" t="str">
        <f>HYPERLINK("https://www.google.ru/search?q=3012013-001&amp;newwindow=1&amp;tbm=isch","Еще фото")</f>
        <v>Еще фото</v>
      </c>
      <c r="F312" s="26" t="s">
        <v>77</v>
      </c>
      <c r="G312" s="24" t="s">
        <v>311</v>
      </c>
      <c r="H312" s="24" t="s">
        <v>312</v>
      </c>
      <c r="I312" s="24" t="s">
        <v>313</v>
      </c>
      <c r="J312" s="14" t="s">
        <v>45</v>
      </c>
      <c r="K312" s="15" t="s">
        <v>264</v>
      </c>
      <c r="L312" s="54"/>
      <c r="M312" s="14"/>
      <c r="N312" s="14" t="s">
        <v>57</v>
      </c>
      <c r="O312" s="14"/>
      <c r="P312" s="15" t="s">
        <v>357</v>
      </c>
      <c r="Q312" s="16">
        <v>1599</v>
      </c>
      <c r="R312" s="17">
        <v>60</v>
      </c>
      <c r="S312" s="18">
        <v>735.54</v>
      </c>
      <c r="T312" s="19" t="s">
        <v>317</v>
      </c>
      <c r="U312" s="20" t="s">
        <v>49</v>
      </c>
      <c r="V312" s="21" t="s">
        <v>59</v>
      </c>
      <c r="W312" s="22">
        <v>1</v>
      </c>
      <c r="X312" s="23"/>
    </row>
    <row r="313" spans="1:24" s="1" customFormat="1" ht="35" customHeight="1" x14ac:dyDescent="0.3">
      <c r="A313" s="11" t="s">
        <v>23</v>
      </c>
      <c r="B313" s="11" t="s">
        <v>358</v>
      </c>
      <c r="C313" s="12" t="s">
        <v>359</v>
      </c>
      <c r="D313" s="49"/>
      <c r="E313" s="35" t="str">
        <f>HYPERLINK("https://www.google.ru/search?q=3012013-101&amp;newwindow=1&amp;tbm=isch","Еще фото")</f>
        <v>Еще фото</v>
      </c>
      <c r="F313" s="26" t="s">
        <v>77</v>
      </c>
      <c r="G313" s="11" t="s">
        <v>311</v>
      </c>
      <c r="H313" s="11" t="s">
        <v>312</v>
      </c>
      <c r="I313" s="14" t="s">
        <v>313</v>
      </c>
      <c r="J313" s="14" t="s">
        <v>45</v>
      </c>
      <c r="K313" s="15" t="s">
        <v>264</v>
      </c>
      <c r="L313" s="52"/>
      <c r="M313" s="14"/>
      <c r="N313" s="14" t="s">
        <v>325</v>
      </c>
      <c r="O313" s="14"/>
      <c r="P313" s="15" t="s">
        <v>357</v>
      </c>
      <c r="Q313" s="16">
        <v>1599</v>
      </c>
      <c r="R313" s="17">
        <v>60</v>
      </c>
      <c r="S313" s="18">
        <v>735.54</v>
      </c>
      <c r="T313" s="19" t="s">
        <v>317</v>
      </c>
      <c r="U313" s="20" t="s">
        <v>39</v>
      </c>
      <c r="V313" s="21" t="s">
        <v>318</v>
      </c>
      <c r="W313" s="22">
        <v>9</v>
      </c>
      <c r="X313" s="23"/>
    </row>
    <row r="314" spans="1:24" s="1" customFormat="1" ht="35" customHeight="1" x14ac:dyDescent="0.3">
      <c r="A314" s="24" t="s">
        <v>23</v>
      </c>
      <c r="B314" s="24" t="s">
        <v>358</v>
      </c>
      <c r="C314" s="12" t="s">
        <v>359</v>
      </c>
      <c r="D314" s="50"/>
      <c r="E314" s="35" t="str">
        <f>HYPERLINK("https://www.google.ru/search?q=3012013-101&amp;newwindow=1&amp;tbm=isch","Еще фото")</f>
        <v>Еще фото</v>
      </c>
      <c r="F314" s="26" t="s">
        <v>77</v>
      </c>
      <c r="G314" s="24" t="s">
        <v>311</v>
      </c>
      <c r="H314" s="24" t="s">
        <v>312</v>
      </c>
      <c r="I314" s="24" t="s">
        <v>313</v>
      </c>
      <c r="J314" s="14" t="s">
        <v>45</v>
      </c>
      <c r="K314" s="15" t="s">
        <v>264</v>
      </c>
      <c r="L314" s="53"/>
      <c r="M314" s="14"/>
      <c r="N314" s="14" t="s">
        <v>325</v>
      </c>
      <c r="O314" s="14"/>
      <c r="P314" s="15" t="s">
        <v>357</v>
      </c>
      <c r="Q314" s="16">
        <v>1599</v>
      </c>
      <c r="R314" s="17">
        <v>60</v>
      </c>
      <c r="S314" s="18">
        <v>735.54</v>
      </c>
      <c r="T314" s="19" t="s">
        <v>317</v>
      </c>
      <c r="U314" s="20" t="s">
        <v>40</v>
      </c>
      <c r="V314" s="21" t="s">
        <v>38</v>
      </c>
      <c r="W314" s="22">
        <v>72</v>
      </c>
      <c r="X314" s="23"/>
    </row>
    <row r="315" spans="1:24" s="1" customFormat="1" ht="37.049999999999997" customHeight="1" x14ac:dyDescent="0.3">
      <c r="A315" s="24" t="s">
        <v>23</v>
      </c>
      <c r="B315" s="24" t="s">
        <v>358</v>
      </c>
      <c r="C315" s="12" t="s">
        <v>359</v>
      </c>
      <c r="D315" s="51"/>
      <c r="E315" s="35" t="str">
        <f>HYPERLINK("https://www.google.ru/search?q=3012013-101&amp;newwindow=1&amp;tbm=isch","Еще фото")</f>
        <v>Еще фото</v>
      </c>
      <c r="F315" s="26" t="s">
        <v>77</v>
      </c>
      <c r="G315" s="24" t="s">
        <v>311</v>
      </c>
      <c r="H315" s="24" t="s">
        <v>312</v>
      </c>
      <c r="I315" s="24" t="s">
        <v>313</v>
      </c>
      <c r="J315" s="14" t="s">
        <v>45</v>
      </c>
      <c r="K315" s="15" t="s">
        <v>264</v>
      </c>
      <c r="L315" s="54"/>
      <c r="M315" s="14"/>
      <c r="N315" s="14" t="s">
        <v>325</v>
      </c>
      <c r="O315" s="14"/>
      <c r="P315" s="15" t="s">
        <v>357</v>
      </c>
      <c r="Q315" s="16">
        <v>1599</v>
      </c>
      <c r="R315" s="17">
        <v>60</v>
      </c>
      <c r="S315" s="18">
        <v>735.54</v>
      </c>
      <c r="T315" s="19" t="s">
        <v>317</v>
      </c>
      <c r="U315" s="20" t="s">
        <v>41</v>
      </c>
      <c r="V315" s="21" t="s">
        <v>319</v>
      </c>
      <c r="W315" s="22">
        <v>90</v>
      </c>
      <c r="X315" s="23"/>
    </row>
    <row r="316" spans="1:24" s="1" customFormat="1" ht="21" customHeight="1" x14ac:dyDescent="0.3">
      <c r="A316" s="11" t="s">
        <v>23</v>
      </c>
      <c r="B316" s="11" t="s">
        <v>360</v>
      </c>
      <c r="C316" s="25" t="s">
        <v>361</v>
      </c>
      <c r="D316" s="49"/>
      <c r="E316" s="35" t="str">
        <f>HYPERLINK("https://www.google.ru/search?q=2007004-101&amp;newwindow=1&amp;tbm=isch","Еще фото")</f>
        <v>Еще фото</v>
      </c>
      <c r="F316" s="26"/>
      <c r="G316" s="11" t="s">
        <v>362</v>
      </c>
      <c r="H316" s="11" t="s">
        <v>363</v>
      </c>
      <c r="I316" s="14" t="s">
        <v>364</v>
      </c>
      <c r="J316" s="14" t="s">
        <v>30</v>
      </c>
      <c r="K316" s="15" t="s">
        <v>54</v>
      </c>
      <c r="L316" s="52" t="s">
        <v>365</v>
      </c>
      <c r="M316" s="14"/>
      <c r="N316" s="14" t="s">
        <v>366</v>
      </c>
      <c r="O316" s="14"/>
      <c r="P316" s="15" t="s">
        <v>367</v>
      </c>
      <c r="Q316" s="16">
        <v>6799</v>
      </c>
      <c r="R316" s="17">
        <v>88.56</v>
      </c>
      <c r="S316" s="18">
        <v>894.43549999999993</v>
      </c>
      <c r="T316" s="19" t="s">
        <v>350</v>
      </c>
      <c r="U316" s="20" t="s">
        <v>368</v>
      </c>
      <c r="V316" s="22">
        <v>41</v>
      </c>
      <c r="W316" s="22">
        <v>94</v>
      </c>
      <c r="X316" s="23"/>
    </row>
    <row r="317" spans="1:24" s="1" customFormat="1" ht="21" customHeight="1" x14ac:dyDescent="0.3">
      <c r="A317" s="24" t="s">
        <v>23</v>
      </c>
      <c r="B317" s="24" t="s">
        <v>360</v>
      </c>
      <c r="C317" s="28" t="s">
        <v>361</v>
      </c>
      <c r="D317" s="50"/>
      <c r="E317" s="35" t="str">
        <f>HYPERLINK("https://www.google.ru/search?q=2007004-101&amp;newwindow=1&amp;tbm=isch","Еще фото")</f>
        <v>Еще фото</v>
      </c>
      <c r="F317" s="26"/>
      <c r="G317" s="24" t="s">
        <v>362</v>
      </c>
      <c r="H317" s="24" t="s">
        <v>363</v>
      </c>
      <c r="I317" s="24" t="s">
        <v>364</v>
      </c>
      <c r="J317" s="14" t="s">
        <v>30</v>
      </c>
      <c r="K317" s="15" t="s">
        <v>54</v>
      </c>
      <c r="L317" s="53"/>
      <c r="M317" s="14"/>
      <c r="N317" s="14" t="s">
        <v>366</v>
      </c>
      <c r="O317" s="14"/>
      <c r="P317" s="15" t="s">
        <v>367</v>
      </c>
      <c r="Q317" s="16">
        <v>6799</v>
      </c>
      <c r="R317" s="17">
        <v>88.56</v>
      </c>
      <c r="S317" s="18">
        <v>894.43549999999993</v>
      </c>
      <c r="T317" s="19" t="s">
        <v>350</v>
      </c>
      <c r="U317" s="20" t="s">
        <v>369</v>
      </c>
      <c r="V317" s="22">
        <v>42</v>
      </c>
      <c r="W317" s="22">
        <v>115</v>
      </c>
      <c r="X317" s="23"/>
    </row>
    <row r="318" spans="1:24" s="1" customFormat="1" ht="21" customHeight="1" x14ac:dyDescent="0.3">
      <c r="A318" s="24" t="s">
        <v>23</v>
      </c>
      <c r="B318" s="24" t="s">
        <v>360</v>
      </c>
      <c r="C318" s="28" t="s">
        <v>361</v>
      </c>
      <c r="D318" s="50"/>
      <c r="E318" s="35" t="str">
        <f>HYPERLINK("https://www.google.ru/search?q=2007004-101&amp;newwindow=1&amp;tbm=isch","Еще фото")</f>
        <v>Еще фото</v>
      </c>
      <c r="F318" s="26"/>
      <c r="G318" s="24" t="s">
        <v>362</v>
      </c>
      <c r="H318" s="24" t="s">
        <v>363</v>
      </c>
      <c r="I318" s="24" t="s">
        <v>364</v>
      </c>
      <c r="J318" s="14" t="s">
        <v>30</v>
      </c>
      <c r="K318" s="15" t="s">
        <v>54</v>
      </c>
      <c r="L318" s="53"/>
      <c r="M318" s="14"/>
      <c r="N318" s="14" t="s">
        <v>366</v>
      </c>
      <c r="O318" s="14"/>
      <c r="P318" s="15" t="s">
        <v>367</v>
      </c>
      <c r="Q318" s="16">
        <v>6799</v>
      </c>
      <c r="R318" s="17">
        <v>88.56</v>
      </c>
      <c r="S318" s="18">
        <v>894.43549999999993</v>
      </c>
      <c r="T318" s="19" t="s">
        <v>350</v>
      </c>
      <c r="U318" s="20" t="s">
        <v>370</v>
      </c>
      <c r="V318" s="22">
        <v>43</v>
      </c>
      <c r="W318" s="22">
        <v>104</v>
      </c>
      <c r="X318" s="23"/>
    </row>
    <row r="319" spans="1:24" s="1" customFormat="1" ht="21" customHeight="1" x14ac:dyDescent="0.3">
      <c r="A319" s="24" t="s">
        <v>23</v>
      </c>
      <c r="B319" s="24" t="s">
        <v>360</v>
      </c>
      <c r="C319" s="28" t="s">
        <v>361</v>
      </c>
      <c r="D319" s="50"/>
      <c r="E319" s="35" t="str">
        <f>HYPERLINK("https://www.google.ru/search?q=2007004-101&amp;newwindow=1&amp;tbm=isch","Еще фото")</f>
        <v>Еще фото</v>
      </c>
      <c r="F319" s="26"/>
      <c r="G319" s="24" t="s">
        <v>362</v>
      </c>
      <c r="H319" s="24" t="s">
        <v>363</v>
      </c>
      <c r="I319" s="24" t="s">
        <v>364</v>
      </c>
      <c r="J319" s="14" t="s">
        <v>30</v>
      </c>
      <c r="K319" s="15" t="s">
        <v>54</v>
      </c>
      <c r="L319" s="53"/>
      <c r="M319" s="14"/>
      <c r="N319" s="14" t="s">
        <v>366</v>
      </c>
      <c r="O319" s="14"/>
      <c r="P319" s="15" t="s">
        <v>367</v>
      </c>
      <c r="Q319" s="16">
        <v>6799</v>
      </c>
      <c r="R319" s="17">
        <v>88.56</v>
      </c>
      <c r="S319" s="18">
        <v>894.43549999999993</v>
      </c>
      <c r="T319" s="19" t="s">
        <v>350</v>
      </c>
      <c r="U319" s="20" t="s">
        <v>371</v>
      </c>
      <c r="V319" s="22">
        <v>44</v>
      </c>
      <c r="W319" s="22">
        <v>34</v>
      </c>
      <c r="X319" s="23"/>
    </row>
    <row r="320" spans="1:24" s="1" customFormat="1" ht="32" customHeight="1" x14ac:dyDescent="0.3">
      <c r="A320" s="24" t="s">
        <v>23</v>
      </c>
      <c r="B320" s="24" t="s">
        <v>360</v>
      </c>
      <c r="C320" s="28" t="s">
        <v>361</v>
      </c>
      <c r="D320" s="51"/>
      <c r="E320" s="35" t="str">
        <f>HYPERLINK("https://www.google.ru/search?q=2007004-101&amp;newwindow=1&amp;tbm=isch","Еще фото")</f>
        <v>Еще фото</v>
      </c>
      <c r="F320" s="26"/>
      <c r="G320" s="24" t="s">
        <v>362</v>
      </c>
      <c r="H320" s="24" t="s">
        <v>363</v>
      </c>
      <c r="I320" s="24" t="s">
        <v>364</v>
      </c>
      <c r="J320" s="14" t="s">
        <v>30</v>
      </c>
      <c r="K320" s="15" t="s">
        <v>54</v>
      </c>
      <c r="L320" s="54"/>
      <c r="M320" s="14"/>
      <c r="N320" s="14" t="s">
        <v>366</v>
      </c>
      <c r="O320" s="14"/>
      <c r="P320" s="15" t="s">
        <v>367</v>
      </c>
      <c r="Q320" s="16">
        <v>6799</v>
      </c>
      <c r="R320" s="17">
        <v>88.56</v>
      </c>
      <c r="S320" s="18">
        <v>894.43549999999993</v>
      </c>
      <c r="T320" s="19" t="s">
        <v>350</v>
      </c>
      <c r="U320" s="20" t="s">
        <v>372</v>
      </c>
      <c r="V320" s="22">
        <v>45</v>
      </c>
      <c r="W320" s="22">
        <v>1</v>
      </c>
      <c r="X320" s="23"/>
    </row>
    <row r="321" spans="1:24" s="1" customFormat="1" ht="26" customHeight="1" x14ac:dyDescent="0.3">
      <c r="A321" s="11" t="s">
        <v>23</v>
      </c>
      <c r="B321" s="11" t="s">
        <v>373</v>
      </c>
      <c r="C321" s="12" t="s">
        <v>374</v>
      </c>
      <c r="D321" s="49"/>
      <c r="E321" s="35" t="str">
        <f>HYPERLINK("https://www.google.ru/search?q=2007007-601&amp;newwindow=1&amp;tbm=isch","Еще фото")</f>
        <v>Еще фото</v>
      </c>
      <c r="F321" s="26"/>
      <c r="G321" s="11" t="s">
        <v>362</v>
      </c>
      <c r="H321" s="11" t="s">
        <v>363</v>
      </c>
      <c r="I321" s="14" t="s">
        <v>364</v>
      </c>
      <c r="J321" s="14" t="s">
        <v>30</v>
      </c>
      <c r="K321" s="15" t="s">
        <v>54</v>
      </c>
      <c r="L321" s="52" t="s">
        <v>375</v>
      </c>
      <c r="M321" s="14"/>
      <c r="N321" s="14" t="s">
        <v>376</v>
      </c>
      <c r="O321" s="14"/>
      <c r="P321" s="15" t="s">
        <v>377</v>
      </c>
      <c r="Q321" s="16">
        <v>6599</v>
      </c>
      <c r="R321" s="17">
        <v>86.7</v>
      </c>
      <c r="S321" s="18">
        <v>1009.4354999999999</v>
      </c>
      <c r="T321" s="19" t="s">
        <v>350</v>
      </c>
      <c r="U321" s="20" t="s">
        <v>368</v>
      </c>
      <c r="V321" s="22">
        <v>41</v>
      </c>
      <c r="W321" s="22">
        <v>87</v>
      </c>
      <c r="X321" s="23"/>
    </row>
    <row r="322" spans="1:24" s="1" customFormat="1" ht="26" customHeight="1" x14ac:dyDescent="0.3">
      <c r="A322" s="24" t="s">
        <v>23</v>
      </c>
      <c r="B322" s="24" t="s">
        <v>373</v>
      </c>
      <c r="C322" s="12" t="s">
        <v>374</v>
      </c>
      <c r="D322" s="50"/>
      <c r="E322" s="35" t="str">
        <f>HYPERLINK("https://www.google.ru/search?q=2007007-601&amp;newwindow=1&amp;tbm=isch","Еще фото")</f>
        <v>Еще фото</v>
      </c>
      <c r="F322" s="26"/>
      <c r="G322" s="24" t="s">
        <v>362</v>
      </c>
      <c r="H322" s="24" t="s">
        <v>363</v>
      </c>
      <c r="I322" s="24" t="s">
        <v>364</v>
      </c>
      <c r="J322" s="14" t="s">
        <v>30</v>
      </c>
      <c r="K322" s="15" t="s">
        <v>54</v>
      </c>
      <c r="L322" s="53"/>
      <c r="M322" s="14"/>
      <c r="N322" s="14" t="s">
        <v>376</v>
      </c>
      <c r="O322" s="14"/>
      <c r="P322" s="15" t="s">
        <v>377</v>
      </c>
      <c r="Q322" s="16">
        <v>6599</v>
      </c>
      <c r="R322" s="17">
        <v>86.7</v>
      </c>
      <c r="S322" s="18">
        <v>1009.4354999999999</v>
      </c>
      <c r="T322" s="19" t="s">
        <v>350</v>
      </c>
      <c r="U322" s="20" t="s">
        <v>369</v>
      </c>
      <c r="V322" s="22">
        <v>42</v>
      </c>
      <c r="W322" s="22">
        <v>67</v>
      </c>
      <c r="X322" s="23"/>
    </row>
    <row r="323" spans="1:24" s="1" customFormat="1" ht="26" customHeight="1" x14ac:dyDescent="0.3">
      <c r="A323" s="24" t="s">
        <v>23</v>
      </c>
      <c r="B323" s="24" t="s">
        <v>373</v>
      </c>
      <c r="C323" s="12" t="s">
        <v>374</v>
      </c>
      <c r="D323" s="50"/>
      <c r="E323" s="35" t="str">
        <f>HYPERLINK("https://www.google.ru/search?q=2007007-601&amp;newwindow=1&amp;tbm=isch","Еще фото")</f>
        <v>Еще фото</v>
      </c>
      <c r="F323" s="26"/>
      <c r="G323" s="24" t="s">
        <v>362</v>
      </c>
      <c r="H323" s="24" t="s">
        <v>363</v>
      </c>
      <c r="I323" s="24" t="s">
        <v>364</v>
      </c>
      <c r="J323" s="14" t="s">
        <v>30</v>
      </c>
      <c r="K323" s="15" t="s">
        <v>54</v>
      </c>
      <c r="L323" s="53"/>
      <c r="M323" s="14"/>
      <c r="N323" s="14" t="s">
        <v>376</v>
      </c>
      <c r="O323" s="14"/>
      <c r="P323" s="15" t="s">
        <v>377</v>
      </c>
      <c r="Q323" s="16">
        <v>6599</v>
      </c>
      <c r="R323" s="17">
        <v>86.7</v>
      </c>
      <c r="S323" s="18">
        <v>1009.4354999999999</v>
      </c>
      <c r="T323" s="19" t="s">
        <v>350</v>
      </c>
      <c r="U323" s="20" t="s">
        <v>370</v>
      </c>
      <c r="V323" s="22">
        <v>43</v>
      </c>
      <c r="W323" s="22">
        <v>63</v>
      </c>
      <c r="X323" s="23"/>
    </row>
    <row r="324" spans="1:24" s="1" customFormat="1" ht="26" customHeight="1" x14ac:dyDescent="0.3">
      <c r="A324" s="24" t="s">
        <v>23</v>
      </c>
      <c r="B324" s="24" t="s">
        <v>373</v>
      </c>
      <c r="C324" s="12" t="s">
        <v>374</v>
      </c>
      <c r="D324" s="51"/>
      <c r="E324" s="35" t="str">
        <f>HYPERLINK("https://www.google.ru/search?q=2007007-601&amp;newwindow=1&amp;tbm=isch","Еще фото")</f>
        <v>Еще фото</v>
      </c>
      <c r="F324" s="26"/>
      <c r="G324" s="24" t="s">
        <v>362</v>
      </c>
      <c r="H324" s="24" t="s">
        <v>363</v>
      </c>
      <c r="I324" s="24" t="s">
        <v>364</v>
      </c>
      <c r="J324" s="14" t="s">
        <v>30</v>
      </c>
      <c r="K324" s="15" t="s">
        <v>54</v>
      </c>
      <c r="L324" s="54"/>
      <c r="M324" s="14"/>
      <c r="N324" s="14" t="s">
        <v>376</v>
      </c>
      <c r="O324" s="14"/>
      <c r="P324" s="15" t="s">
        <v>377</v>
      </c>
      <c r="Q324" s="16">
        <v>6599</v>
      </c>
      <c r="R324" s="17">
        <v>86.7</v>
      </c>
      <c r="S324" s="18">
        <v>1009.4354999999999</v>
      </c>
      <c r="T324" s="19" t="s">
        <v>350</v>
      </c>
      <c r="U324" s="20" t="s">
        <v>371</v>
      </c>
      <c r="V324" s="22">
        <v>44</v>
      </c>
      <c r="W324" s="22">
        <v>27</v>
      </c>
      <c r="X324" s="23"/>
    </row>
    <row r="325" spans="1:24" s="1" customFormat="1" ht="26" customHeight="1" x14ac:dyDescent="0.3">
      <c r="A325" s="11" t="s">
        <v>23</v>
      </c>
      <c r="B325" s="11" t="s">
        <v>378</v>
      </c>
      <c r="C325" s="12" t="s">
        <v>379</v>
      </c>
      <c r="D325" s="49"/>
      <c r="E325" s="35" t="str">
        <f>HYPERLINK("https://www.google.ru/search?q=2007001-105&amp;newwindow=1&amp;tbm=isch","Еще фото")</f>
        <v>Еще фото</v>
      </c>
      <c r="F325" s="26" t="s">
        <v>77</v>
      </c>
      <c r="G325" s="11" t="s">
        <v>362</v>
      </c>
      <c r="H325" s="11" t="s">
        <v>363</v>
      </c>
      <c r="I325" s="14" t="s">
        <v>364</v>
      </c>
      <c r="J325" s="14" t="s">
        <v>30</v>
      </c>
      <c r="K325" s="15" t="s">
        <v>54</v>
      </c>
      <c r="L325" s="52" t="s">
        <v>380</v>
      </c>
      <c r="M325" s="14"/>
      <c r="N325" s="14" t="s">
        <v>381</v>
      </c>
      <c r="O325" s="14"/>
      <c r="P325" s="15" t="s">
        <v>382</v>
      </c>
      <c r="Q325" s="16">
        <v>5299</v>
      </c>
      <c r="R325" s="17">
        <v>86.45</v>
      </c>
      <c r="S325" s="18">
        <v>825.43549999999993</v>
      </c>
      <c r="T325" s="19" t="s">
        <v>350</v>
      </c>
      <c r="U325" s="20" t="s">
        <v>368</v>
      </c>
      <c r="V325" s="22">
        <v>41</v>
      </c>
      <c r="W325" s="22">
        <v>81</v>
      </c>
      <c r="X325" s="23"/>
    </row>
    <row r="326" spans="1:24" s="1" customFormat="1" ht="26" customHeight="1" x14ac:dyDescent="0.3">
      <c r="A326" s="24" t="s">
        <v>23</v>
      </c>
      <c r="B326" s="24" t="s">
        <v>378</v>
      </c>
      <c r="C326" s="12" t="s">
        <v>379</v>
      </c>
      <c r="D326" s="50"/>
      <c r="E326" s="35" t="str">
        <f>HYPERLINK("https://www.google.ru/search?q=2007001-105&amp;newwindow=1&amp;tbm=isch","Еще фото")</f>
        <v>Еще фото</v>
      </c>
      <c r="F326" s="26" t="s">
        <v>77</v>
      </c>
      <c r="G326" s="24" t="s">
        <v>362</v>
      </c>
      <c r="H326" s="24" t="s">
        <v>363</v>
      </c>
      <c r="I326" s="24" t="s">
        <v>364</v>
      </c>
      <c r="J326" s="14" t="s">
        <v>30</v>
      </c>
      <c r="K326" s="15" t="s">
        <v>54</v>
      </c>
      <c r="L326" s="53"/>
      <c r="M326" s="14"/>
      <c r="N326" s="14" t="s">
        <v>381</v>
      </c>
      <c r="O326" s="14"/>
      <c r="P326" s="15" t="s">
        <v>382</v>
      </c>
      <c r="Q326" s="16">
        <v>5299</v>
      </c>
      <c r="R326" s="17">
        <v>86.45</v>
      </c>
      <c r="S326" s="18">
        <v>825.43549999999993</v>
      </c>
      <c r="T326" s="19" t="s">
        <v>350</v>
      </c>
      <c r="U326" s="20" t="s">
        <v>369</v>
      </c>
      <c r="V326" s="22">
        <v>42</v>
      </c>
      <c r="W326" s="22">
        <v>73</v>
      </c>
      <c r="X326" s="23"/>
    </row>
    <row r="327" spans="1:24" s="1" customFormat="1" ht="26" customHeight="1" x14ac:dyDescent="0.3">
      <c r="A327" s="24" t="s">
        <v>23</v>
      </c>
      <c r="B327" s="24" t="s">
        <v>378</v>
      </c>
      <c r="C327" s="12" t="s">
        <v>379</v>
      </c>
      <c r="D327" s="50"/>
      <c r="E327" s="35" t="str">
        <f>HYPERLINK("https://www.google.ru/search?q=2007001-105&amp;newwindow=1&amp;tbm=isch","Еще фото")</f>
        <v>Еще фото</v>
      </c>
      <c r="F327" s="26" t="s">
        <v>77</v>
      </c>
      <c r="G327" s="24" t="s">
        <v>362</v>
      </c>
      <c r="H327" s="24" t="s">
        <v>363</v>
      </c>
      <c r="I327" s="24" t="s">
        <v>364</v>
      </c>
      <c r="J327" s="14" t="s">
        <v>30</v>
      </c>
      <c r="K327" s="15" t="s">
        <v>54</v>
      </c>
      <c r="L327" s="53"/>
      <c r="M327" s="14"/>
      <c r="N327" s="14" t="s">
        <v>381</v>
      </c>
      <c r="O327" s="14"/>
      <c r="P327" s="15" t="s">
        <v>382</v>
      </c>
      <c r="Q327" s="16">
        <v>5299</v>
      </c>
      <c r="R327" s="17">
        <v>86.45</v>
      </c>
      <c r="S327" s="18">
        <v>825.43549999999993</v>
      </c>
      <c r="T327" s="19" t="s">
        <v>350</v>
      </c>
      <c r="U327" s="20" t="s">
        <v>370</v>
      </c>
      <c r="V327" s="22">
        <v>43</v>
      </c>
      <c r="W327" s="22">
        <v>66</v>
      </c>
      <c r="X327" s="23"/>
    </row>
    <row r="328" spans="1:24" s="1" customFormat="1" ht="26" customHeight="1" x14ac:dyDescent="0.3">
      <c r="A328" s="24" t="s">
        <v>23</v>
      </c>
      <c r="B328" s="24" t="s">
        <v>378</v>
      </c>
      <c r="C328" s="12" t="s">
        <v>379</v>
      </c>
      <c r="D328" s="51"/>
      <c r="E328" s="35" t="str">
        <f>HYPERLINK("https://www.google.ru/search?q=2007001-105&amp;newwindow=1&amp;tbm=isch","Еще фото")</f>
        <v>Еще фото</v>
      </c>
      <c r="F328" s="26" t="s">
        <v>77</v>
      </c>
      <c r="G328" s="24" t="s">
        <v>362</v>
      </c>
      <c r="H328" s="24" t="s">
        <v>363</v>
      </c>
      <c r="I328" s="24" t="s">
        <v>364</v>
      </c>
      <c r="J328" s="14" t="s">
        <v>30</v>
      </c>
      <c r="K328" s="15" t="s">
        <v>54</v>
      </c>
      <c r="L328" s="54"/>
      <c r="M328" s="14"/>
      <c r="N328" s="14" t="s">
        <v>381</v>
      </c>
      <c r="O328" s="14"/>
      <c r="P328" s="15" t="s">
        <v>382</v>
      </c>
      <c r="Q328" s="16">
        <v>5299</v>
      </c>
      <c r="R328" s="17">
        <v>86.45</v>
      </c>
      <c r="S328" s="18">
        <v>825.43549999999993</v>
      </c>
      <c r="T328" s="19" t="s">
        <v>350</v>
      </c>
      <c r="U328" s="20" t="s">
        <v>371</v>
      </c>
      <c r="V328" s="22">
        <v>44</v>
      </c>
      <c r="W328" s="22">
        <v>2</v>
      </c>
      <c r="X328" s="23"/>
    </row>
    <row r="329" spans="1:24" s="1" customFormat="1" ht="52.05" customHeight="1" x14ac:dyDescent="0.3">
      <c r="A329" s="11" t="s">
        <v>23</v>
      </c>
      <c r="B329" s="11" t="s">
        <v>383</v>
      </c>
      <c r="C329" s="12" t="s">
        <v>384</v>
      </c>
      <c r="D329" s="55"/>
      <c r="E329" s="35" t="str">
        <f>HYPERLINK("https://www.google.ru/search?q=2007003-102&amp;newwindow=1&amp;tbm=isch","Еще фото")</f>
        <v>Еще фото</v>
      </c>
      <c r="F329" s="26"/>
      <c r="G329" s="11" t="s">
        <v>362</v>
      </c>
      <c r="H329" s="11" t="s">
        <v>363</v>
      </c>
      <c r="I329" s="14" t="s">
        <v>364</v>
      </c>
      <c r="J329" s="14" t="s">
        <v>30</v>
      </c>
      <c r="K329" s="15" t="s">
        <v>54</v>
      </c>
      <c r="L329" s="52" t="s">
        <v>385</v>
      </c>
      <c r="M329" s="14"/>
      <c r="N329" s="14" t="s">
        <v>386</v>
      </c>
      <c r="O329" s="14"/>
      <c r="P329" s="15" t="s">
        <v>377</v>
      </c>
      <c r="Q329" s="16">
        <v>6299</v>
      </c>
      <c r="R329" s="17">
        <v>83.84</v>
      </c>
      <c r="S329" s="27">
        <v>1170.4354999999998</v>
      </c>
      <c r="T329" s="19" t="s">
        <v>350</v>
      </c>
      <c r="U329" s="20" t="s">
        <v>368</v>
      </c>
      <c r="V329" s="22">
        <v>41</v>
      </c>
      <c r="W329" s="22">
        <v>29</v>
      </c>
      <c r="X329" s="23"/>
    </row>
    <row r="330" spans="1:24" s="1" customFormat="1" ht="61.05" customHeight="1" x14ac:dyDescent="0.3">
      <c r="A330" s="24" t="s">
        <v>23</v>
      </c>
      <c r="B330" s="24" t="s">
        <v>383</v>
      </c>
      <c r="C330" s="12" t="s">
        <v>384</v>
      </c>
      <c r="D330" s="56"/>
      <c r="E330" s="35" t="str">
        <f>HYPERLINK("https://www.google.ru/search?q=2007003-102&amp;newwindow=1&amp;tbm=isch","Еще фото")</f>
        <v>Еще фото</v>
      </c>
      <c r="F330" s="26"/>
      <c r="G330" s="24" t="s">
        <v>362</v>
      </c>
      <c r="H330" s="24" t="s">
        <v>363</v>
      </c>
      <c r="I330" s="24" t="s">
        <v>364</v>
      </c>
      <c r="J330" s="14" t="s">
        <v>30</v>
      </c>
      <c r="K330" s="15" t="s">
        <v>54</v>
      </c>
      <c r="L330" s="54"/>
      <c r="M330" s="14"/>
      <c r="N330" s="14" t="s">
        <v>386</v>
      </c>
      <c r="O330" s="14"/>
      <c r="P330" s="15" t="s">
        <v>377</v>
      </c>
      <c r="Q330" s="16">
        <v>6299</v>
      </c>
      <c r="R330" s="17">
        <v>83.84</v>
      </c>
      <c r="S330" s="27">
        <v>1170.4354999999998</v>
      </c>
      <c r="T330" s="19" t="s">
        <v>350</v>
      </c>
      <c r="U330" s="20" t="s">
        <v>370</v>
      </c>
      <c r="V330" s="22">
        <v>43</v>
      </c>
      <c r="W330" s="22">
        <v>36</v>
      </c>
      <c r="X330" s="23"/>
    </row>
    <row r="331" spans="1:24" s="1" customFormat="1" ht="26" customHeight="1" x14ac:dyDescent="0.3">
      <c r="A331" s="11" t="s">
        <v>23</v>
      </c>
      <c r="B331" s="11" t="s">
        <v>387</v>
      </c>
      <c r="C331" s="12" t="s">
        <v>388</v>
      </c>
      <c r="D331" s="49"/>
      <c r="E331" s="35" t="str">
        <f>HYPERLINK("https://www.google.ru/search?q=2007001-002&amp;newwindow=1&amp;tbm=isch","Еще фото")</f>
        <v>Еще фото</v>
      </c>
      <c r="F331" s="26"/>
      <c r="G331" s="11" t="s">
        <v>362</v>
      </c>
      <c r="H331" s="11" t="s">
        <v>363</v>
      </c>
      <c r="I331" s="14" t="s">
        <v>364</v>
      </c>
      <c r="J331" s="14" t="s">
        <v>30</v>
      </c>
      <c r="K331" s="15" t="s">
        <v>54</v>
      </c>
      <c r="L331" s="52" t="s">
        <v>380</v>
      </c>
      <c r="M331" s="14"/>
      <c r="N331" s="14" t="s">
        <v>389</v>
      </c>
      <c r="O331" s="14"/>
      <c r="P331" s="15" t="s">
        <v>382</v>
      </c>
      <c r="Q331" s="16">
        <v>5299</v>
      </c>
      <c r="R331" s="17">
        <v>75.7</v>
      </c>
      <c r="S331" s="27">
        <v>1480.9354999999998</v>
      </c>
      <c r="T331" s="19" t="s">
        <v>350</v>
      </c>
      <c r="U331" s="20" t="s">
        <v>368</v>
      </c>
      <c r="V331" s="22">
        <v>41</v>
      </c>
      <c r="W331" s="22">
        <v>51</v>
      </c>
      <c r="X331" s="23"/>
    </row>
    <row r="332" spans="1:24" s="1" customFormat="1" ht="26" customHeight="1" x14ac:dyDescent="0.3">
      <c r="A332" s="24" t="s">
        <v>23</v>
      </c>
      <c r="B332" s="24" t="s">
        <v>387</v>
      </c>
      <c r="C332" s="12" t="s">
        <v>388</v>
      </c>
      <c r="D332" s="50"/>
      <c r="E332" s="35" t="str">
        <f>HYPERLINK("https://www.google.ru/search?q=2007001-002&amp;newwindow=1&amp;tbm=isch","Еще фото")</f>
        <v>Еще фото</v>
      </c>
      <c r="F332" s="26"/>
      <c r="G332" s="24" t="s">
        <v>362</v>
      </c>
      <c r="H332" s="24" t="s">
        <v>363</v>
      </c>
      <c r="I332" s="24" t="s">
        <v>364</v>
      </c>
      <c r="J332" s="14" t="s">
        <v>30</v>
      </c>
      <c r="K332" s="15" t="s">
        <v>54</v>
      </c>
      <c r="L332" s="53"/>
      <c r="M332" s="14"/>
      <c r="N332" s="14" t="s">
        <v>389</v>
      </c>
      <c r="O332" s="14"/>
      <c r="P332" s="15" t="s">
        <v>382</v>
      </c>
      <c r="Q332" s="16">
        <v>5299</v>
      </c>
      <c r="R332" s="17">
        <v>75.7</v>
      </c>
      <c r="S332" s="27">
        <v>1480.9354999999998</v>
      </c>
      <c r="T332" s="19" t="s">
        <v>350</v>
      </c>
      <c r="U332" s="20" t="s">
        <v>369</v>
      </c>
      <c r="V332" s="22">
        <v>42</v>
      </c>
      <c r="W332" s="22">
        <v>19</v>
      </c>
      <c r="X332" s="23"/>
    </row>
    <row r="333" spans="1:24" s="1" customFormat="1" ht="26" customHeight="1" x14ac:dyDescent="0.3">
      <c r="A333" s="24" t="s">
        <v>23</v>
      </c>
      <c r="B333" s="24" t="s">
        <v>387</v>
      </c>
      <c r="C333" s="12" t="s">
        <v>388</v>
      </c>
      <c r="D333" s="50"/>
      <c r="E333" s="35" t="str">
        <f>HYPERLINK("https://www.google.ru/search?q=2007001-002&amp;newwindow=1&amp;tbm=isch","Еще фото")</f>
        <v>Еще фото</v>
      </c>
      <c r="F333" s="26"/>
      <c r="G333" s="24" t="s">
        <v>362</v>
      </c>
      <c r="H333" s="24" t="s">
        <v>363</v>
      </c>
      <c r="I333" s="24" t="s">
        <v>364</v>
      </c>
      <c r="J333" s="14" t="s">
        <v>30</v>
      </c>
      <c r="K333" s="15" t="s">
        <v>54</v>
      </c>
      <c r="L333" s="53"/>
      <c r="M333" s="14"/>
      <c r="N333" s="14" t="s">
        <v>389</v>
      </c>
      <c r="O333" s="14"/>
      <c r="P333" s="15" t="s">
        <v>382</v>
      </c>
      <c r="Q333" s="16">
        <v>5299</v>
      </c>
      <c r="R333" s="17">
        <v>75.7</v>
      </c>
      <c r="S333" s="27">
        <v>1480.9354999999998</v>
      </c>
      <c r="T333" s="19" t="s">
        <v>350</v>
      </c>
      <c r="U333" s="20" t="s">
        <v>370</v>
      </c>
      <c r="V333" s="22">
        <v>43</v>
      </c>
      <c r="W333" s="22">
        <v>30</v>
      </c>
      <c r="X333" s="23"/>
    </row>
    <row r="334" spans="1:24" s="1" customFormat="1" ht="26" customHeight="1" x14ac:dyDescent="0.3">
      <c r="A334" s="24" t="s">
        <v>23</v>
      </c>
      <c r="B334" s="24" t="s">
        <v>387</v>
      </c>
      <c r="C334" s="12" t="s">
        <v>388</v>
      </c>
      <c r="D334" s="51"/>
      <c r="E334" s="35" t="str">
        <f>HYPERLINK("https://www.google.ru/search?q=2007001-002&amp;newwindow=1&amp;tbm=isch","Еще фото")</f>
        <v>Еще фото</v>
      </c>
      <c r="F334" s="26"/>
      <c r="G334" s="24" t="s">
        <v>362</v>
      </c>
      <c r="H334" s="24" t="s">
        <v>363</v>
      </c>
      <c r="I334" s="24" t="s">
        <v>364</v>
      </c>
      <c r="J334" s="14" t="s">
        <v>30</v>
      </c>
      <c r="K334" s="15" t="s">
        <v>54</v>
      </c>
      <c r="L334" s="54"/>
      <c r="M334" s="14"/>
      <c r="N334" s="14" t="s">
        <v>389</v>
      </c>
      <c r="O334" s="14"/>
      <c r="P334" s="15" t="s">
        <v>382</v>
      </c>
      <c r="Q334" s="16">
        <v>5299</v>
      </c>
      <c r="R334" s="17">
        <v>75.7</v>
      </c>
      <c r="S334" s="27">
        <v>1480.9354999999998</v>
      </c>
      <c r="T334" s="19" t="s">
        <v>350</v>
      </c>
      <c r="U334" s="20" t="s">
        <v>371</v>
      </c>
      <c r="V334" s="22">
        <v>44</v>
      </c>
      <c r="W334" s="22">
        <v>1</v>
      </c>
      <c r="X334" s="23"/>
    </row>
    <row r="335" spans="1:24" s="1" customFormat="1" ht="35" customHeight="1" x14ac:dyDescent="0.3">
      <c r="A335" s="11" t="s">
        <v>23</v>
      </c>
      <c r="B335" s="11" t="s">
        <v>390</v>
      </c>
      <c r="C335" s="12" t="s">
        <v>391</v>
      </c>
      <c r="D335" s="49"/>
      <c r="E335" s="35" t="str">
        <f>HYPERLINK("https://www.google.ru/search?q=2007001-102&amp;newwindow=1&amp;tbm=isch","Еще фото")</f>
        <v>Еще фото</v>
      </c>
      <c r="F335" s="26"/>
      <c r="G335" s="11" t="s">
        <v>362</v>
      </c>
      <c r="H335" s="11" t="s">
        <v>363</v>
      </c>
      <c r="I335" s="14" t="s">
        <v>364</v>
      </c>
      <c r="J335" s="14" t="s">
        <v>30</v>
      </c>
      <c r="K335" s="15" t="s">
        <v>54</v>
      </c>
      <c r="L335" s="52" t="s">
        <v>380</v>
      </c>
      <c r="M335" s="14"/>
      <c r="N335" s="14" t="s">
        <v>386</v>
      </c>
      <c r="O335" s="14"/>
      <c r="P335" s="15" t="s">
        <v>382</v>
      </c>
      <c r="Q335" s="16">
        <v>5299</v>
      </c>
      <c r="R335" s="17">
        <v>74</v>
      </c>
      <c r="S335" s="27">
        <v>1584.4354999999998</v>
      </c>
      <c r="T335" s="19" t="s">
        <v>350</v>
      </c>
      <c r="U335" s="20" t="s">
        <v>368</v>
      </c>
      <c r="V335" s="22">
        <v>41</v>
      </c>
      <c r="W335" s="22">
        <v>56</v>
      </c>
      <c r="X335" s="23"/>
    </row>
    <row r="336" spans="1:24" s="1" customFormat="1" ht="35" customHeight="1" x14ac:dyDescent="0.3">
      <c r="A336" s="24" t="s">
        <v>23</v>
      </c>
      <c r="B336" s="24" t="s">
        <v>390</v>
      </c>
      <c r="C336" s="12" t="s">
        <v>391</v>
      </c>
      <c r="D336" s="50"/>
      <c r="E336" s="35" t="str">
        <f>HYPERLINK("https://www.google.ru/search?q=2007001-102&amp;newwindow=1&amp;tbm=isch","Еще фото")</f>
        <v>Еще фото</v>
      </c>
      <c r="F336" s="26"/>
      <c r="G336" s="24" t="s">
        <v>362</v>
      </c>
      <c r="H336" s="24" t="s">
        <v>363</v>
      </c>
      <c r="I336" s="24" t="s">
        <v>364</v>
      </c>
      <c r="J336" s="14" t="s">
        <v>30</v>
      </c>
      <c r="K336" s="15" t="s">
        <v>54</v>
      </c>
      <c r="L336" s="53"/>
      <c r="M336" s="14"/>
      <c r="N336" s="14" t="s">
        <v>386</v>
      </c>
      <c r="O336" s="14"/>
      <c r="P336" s="15" t="s">
        <v>382</v>
      </c>
      <c r="Q336" s="16">
        <v>5299</v>
      </c>
      <c r="R336" s="17">
        <v>74</v>
      </c>
      <c r="S336" s="27">
        <v>1584.4354999999998</v>
      </c>
      <c r="T336" s="19" t="s">
        <v>350</v>
      </c>
      <c r="U336" s="20" t="s">
        <v>369</v>
      </c>
      <c r="V336" s="22">
        <v>42</v>
      </c>
      <c r="W336" s="22">
        <v>17</v>
      </c>
      <c r="X336" s="23"/>
    </row>
    <row r="337" spans="1:24" s="1" customFormat="1" ht="37.049999999999997" customHeight="1" x14ac:dyDescent="0.3">
      <c r="A337" s="24" t="s">
        <v>23</v>
      </c>
      <c r="B337" s="24" t="s">
        <v>390</v>
      </c>
      <c r="C337" s="12" t="s">
        <v>391</v>
      </c>
      <c r="D337" s="51"/>
      <c r="E337" s="35" t="str">
        <f>HYPERLINK("https://www.google.ru/search?q=2007001-102&amp;newwindow=1&amp;tbm=isch","Еще фото")</f>
        <v>Еще фото</v>
      </c>
      <c r="F337" s="26"/>
      <c r="G337" s="24" t="s">
        <v>362</v>
      </c>
      <c r="H337" s="24" t="s">
        <v>363</v>
      </c>
      <c r="I337" s="24" t="s">
        <v>364</v>
      </c>
      <c r="J337" s="14" t="s">
        <v>30</v>
      </c>
      <c r="K337" s="15" t="s">
        <v>54</v>
      </c>
      <c r="L337" s="54"/>
      <c r="M337" s="14"/>
      <c r="N337" s="14" t="s">
        <v>386</v>
      </c>
      <c r="O337" s="14"/>
      <c r="P337" s="15" t="s">
        <v>382</v>
      </c>
      <c r="Q337" s="16">
        <v>5299</v>
      </c>
      <c r="R337" s="17">
        <v>74</v>
      </c>
      <c r="S337" s="27">
        <v>1584.4354999999998</v>
      </c>
      <c r="T337" s="19" t="s">
        <v>350</v>
      </c>
      <c r="U337" s="20" t="s">
        <v>370</v>
      </c>
      <c r="V337" s="22">
        <v>43</v>
      </c>
      <c r="W337" s="22">
        <v>25</v>
      </c>
      <c r="X337" s="23"/>
    </row>
    <row r="338" spans="1:24" s="1" customFormat="1" ht="21" customHeight="1" x14ac:dyDescent="0.3">
      <c r="A338" s="11" t="s">
        <v>23</v>
      </c>
      <c r="B338" s="11" t="s">
        <v>392</v>
      </c>
      <c r="C338" s="25" t="s">
        <v>393</v>
      </c>
      <c r="D338" s="49"/>
      <c r="E338" s="35" t="str">
        <f>HYPERLINK("https://www.google.ru/search?q=2007011-001&amp;newwindow=1&amp;tbm=isch","Еще фото")</f>
        <v>Еще фото</v>
      </c>
      <c r="F338" s="26"/>
      <c r="G338" s="11" t="s">
        <v>362</v>
      </c>
      <c r="H338" s="11" t="s">
        <v>363</v>
      </c>
      <c r="I338" s="14" t="s">
        <v>364</v>
      </c>
      <c r="J338" s="14" t="s">
        <v>30</v>
      </c>
      <c r="K338" s="15" t="s">
        <v>54</v>
      </c>
      <c r="L338" s="52" t="s">
        <v>394</v>
      </c>
      <c r="M338" s="14"/>
      <c r="N338" s="14" t="s">
        <v>57</v>
      </c>
      <c r="O338" s="14"/>
      <c r="P338" s="15" t="s">
        <v>395</v>
      </c>
      <c r="Q338" s="16">
        <v>6999</v>
      </c>
      <c r="R338" s="17">
        <v>73.89</v>
      </c>
      <c r="S338" s="27">
        <v>2101.9354999999996</v>
      </c>
      <c r="T338" s="19" t="s">
        <v>350</v>
      </c>
      <c r="U338" s="20" t="s">
        <v>368</v>
      </c>
      <c r="V338" s="22">
        <v>41</v>
      </c>
      <c r="W338" s="22">
        <v>10</v>
      </c>
      <c r="X338" s="23"/>
    </row>
    <row r="339" spans="1:24" s="1" customFormat="1" ht="21" customHeight="1" x14ac:dyDescent="0.3">
      <c r="A339" s="24" t="s">
        <v>23</v>
      </c>
      <c r="B339" s="24" t="s">
        <v>392</v>
      </c>
      <c r="C339" s="28" t="s">
        <v>393</v>
      </c>
      <c r="D339" s="50"/>
      <c r="E339" s="35" t="str">
        <f>HYPERLINK("https://www.google.ru/search?q=2007011-001&amp;newwindow=1&amp;tbm=isch","Еще фото")</f>
        <v>Еще фото</v>
      </c>
      <c r="F339" s="26"/>
      <c r="G339" s="24" t="s">
        <v>362</v>
      </c>
      <c r="H339" s="24" t="s">
        <v>363</v>
      </c>
      <c r="I339" s="24" t="s">
        <v>364</v>
      </c>
      <c r="J339" s="14" t="s">
        <v>30</v>
      </c>
      <c r="K339" s="15" t="s">
        <v>54</v>
      </c>
      <c r="L339" s="53"/>
      <c r="M339" s="14"/>
      <c r="N339" s="14" t="s">
        <v>57</v>
      </c>
      <c r="O339" s="14"/>
      <c r="P339" s="15" t="s">
        <v>395</v>
      </c>
      <c r="Q339" s="16">
        <v>6999</v>
      </c>
      <c r="R339" s="17">
        <v>73.89</v>
      </c>
      <c r="S339" s="27">
        <v>2101.9354999999996</v>
      </c>
      <c r="T339" s="19" t="s">
        <v>350</v>
      </c>
      <c r="U339" s="20" t="s">
        <v>369</v>
      </c>
      <c r="V339" s="22">
        <v>42</v>
      </c>
      <c r="W339" s="22">
        <v>157</v>
      </c>
      <c r="X339" s="23"/>
    </row>
    <row r="340" spans="1:24" s="1" customFormat="1" ht="21" customHeight="1" x14ac:dyDescent="0.3">
      <c r="A340" s="24" t="s">
        <v>23</v>
      </c>
      <c r="B340" s="24" t="s">
        <v>392</v>
      </c>
      <c r="C340" s="28" t="s">
        <v>393</v>
      </c>
      <c r="D340" s="50"/>
      <c r="E340" s="35" t="str">
        <f>HYPERLINK("https://www.google.ru/search?q=2007011-001&amp;newwindow=1&amp;tbm=isch","Еще фото")</f>
        <v>Еще фото</v>
      </c>
      <c r="F340" s="26"/>
      <c r="G340" s="24" t="s">
        <v>362</v>
      </c>
      <c r="H340" s="24" t="s">
        <v>363</v>
      </c>
      <c r="I340" s="24" t="s">
        <v>364</v>
      </c>
      <c r="J340" s="14" t="s">
        <v>30</v>
      </c>
      <c r="K340" s="15" t="s">
        <v>54</v>
      </c>
      <c r="L340" s="53"/>
      <c r="M340" s="14"/>
      <c r="N340" s="14" t="s">
        <v>57</v>
      </c>
      <c r="O340" s="14"/>
      <c r="P340" s="15" t="s">
        <v>395</v>
      </c>
      <c r="Q340" s="16">
        <v>6999</v>
      </c>
      <c r="R340" s="17">
        <v>73.89</v>
      </c>
      <c r="S340" s="27">
        <v>2101.9354999999996</v>
      </c>
      <c r="T340" s="19" t="s">
        <v>350</v>
      </c>
      <c r="U340" s="20" t="s">
        <v>370</v>
      </c>
      <c r="V340" s="22">
        <v>43</v>
      </c>
      <c r="W340" s="22">
        <v>163</v>
      </c>
      <c r="X340" s="23"/>
    </row>
    <row r="341" spans="1:24" s="1" customFormat="1" ht="21" customHeight="1" x14ac:dyDescent="0.3">
      <c r="A341" s="24" t="s">
        <v>23</v>
      </c>
      <c r="B341" s="24" t="s">
        <v>392</v>
      </c>
      <c r="C341" s="28" t="s">
        <v>393</v>
      </c>
      <c r="D341" s="50"/>
      <c r="E341" s="35" t="str">
        <f>HYPERLINK("https://www.google.ru/search?q=2007011-001&amp;newwindow=1&amp;tbm=isch","Еще фото")</f>
        <v>Еще фото</v>
      </c>
      <c r="F341" s="26"/>
      <c r="G341" s="24" t="s">
        <v>362</v>
      </c>
      <c r="H341" s="24" t="s">
        <v>363</v>
      </c>
      <c r="I341" s="24" t="s">
        <v>364</v>
      </c>
      <c r="J341" s="14" t="s">
        <v>30</v>
      </c>
      <c r="K341" s="15" t="s">
        <v>54</v>
      </c>
      <c r="L341" s="53"/>
      <c r="M341" s="14"/>
      <c r="N341" s="14" t="s">
        <v>57</v>
      </c>
      <c r="O341" s="14"/>
      <c r="P341" s="15" t="s">
        <v>395</v>
      </c>
      <c r="Q341" s="16">
        <v>6999</v>
      </c>
      <c r="R341" s="17">
        <v>73.89</v>
      </c>
      <c r="S341" s="27">
        <v>2101.9354999999996</v>
      </c>
      <c r="T341" s="19" t="s">
        <v>350</v>
      </c>
      <c r="U341" s="20" t="s">
        <v>371</v>
      </c>
      <c r="V341" s="22">
        <v>44</v>
      </c>
      <c r="W341" s="22">
        <v>135</v>
      </c>
      <c r="X341" s="23"/>
    </row>
    <row r="342" spans="1:24" s="1" customFormat="1" ht="32" customHeight="1" x14ac:dyDescent="0.3">
      <c r="A342" s="24" t="s">
        <v>23</v>
      </c>
      <c r="B342" s="24" t="s">
        <v>392</v>
      </c>
      <c r="C342" s="28" t="s">
        <v>393</v>
      </c>
      <c r="D342" s="51"/>
      <c r="E342" s="35" t="str">
        <f>HYPERLINK("https://www.google.ru/search?q=2007011-001&amp;newwindow=1&amp;tbm=isch","Еще фото")</f>
        <v>Еще фото</v>
      </c>
      <c r="F342" s="26"/>
      <c r="G342" s="24" t="s">
        <v>362</v>
      </c>
      <c r="H342" s="24" t="s">
        <v>363</v>
      </c>
      <c r="I342" s="24" t="s">
        <v>364</v>
      </c>
      <c r="J342" s="14" t="s">
        <v>30</v>
      </c>
      <c r="K342" s="15" t="s">
        <v>54</v>
      </c>
      <c r="L342" s="54"/>
      <c r="M342" s="14"/>
      <c r="N342" s="14" t="s">
        <v>57</v>
      </c>
      <c r="O342" s="14"/>
      <c r="P342" s="15" t="s">
        <v>395</v>
      </c>
      <c r="Q342" s="16">
        <v>6999</v>
      </c>
      <c r="R342" s="17">
        <v>73.89</v>
      </c>
      <c r="S342" s="27">
        <v>2101.9354999999996</v>
      </c>
      <c r="T342" s="19" t="s">
        <v>350</v>
      </c>
      <c r="U342" s="20" t="s">
        <v>372</v>
      </c>
      <c r="V342" s="22">
        <v>45</v>
      </c>
      <c r="W342" s="22">
        <v>39</v>
      </c>
      <c r="X342" s="23"/>
    </row>
    <row r="343" spans="1:24" s="1" customFormat="1" ht="26" customHeight="1" x14ac:dyDescent="0.3">
      <c r="A343" s="11" t="s">
        <v>23</v>
      </c>
      <c r="B343" s="11" t="s">
        <v>396</v>
      </c>
      <c r="C343" s="12" t="s">
        <v>397</v>
      </c>
      <c r="D343" s="49"/>
      <c r="E343" s="35" t="str">
        <f>HYPERLINK("https://www.google.ru/search?q=2007007-002&amp;newwindow=1&amp;tbm=isch","Еще фото")</f>
        <v>Еще фото</v>
      </c>
      <c r="F343" s="26"/>
      <c r="G343" s="11" t="s">
        <v>362</v>
      </c>
      <c r="H343" s="11" t="s">
        <v>363</v>
      </c>
      <c r="I343" s="14" t="s">
        <v>364</v>
      </c>
      <c r="J343" s="14" t="s">
        <v>30</v>
      </c>
      <c r="K343" s="15" t="s">
        <v>54</v>
      </c>
      <c r="L343" s="52" t="s">
        <v>375</v>
      </c>
      <c r="M343" s="14"/>
      <c r="N343" s="14" t="s">
        <v>389</v>
      </c>
      <c r="O343" s="14"/>
      <c r="P343" s="15" t="s">
        <v>377</v>
      </c>
      <c r="Q343" s="16">
        <v>6599</v>
      </c>
      <c r="R343" s="17">
        <v>72.150000000000006</v>
      </c>
      <c r="S343" s="27">
        <v>2113.4354999999996</v>
      </c>
      <c r="T343" s="19" t="s">
        <v>350</v>
      </c>
      <c r="U343" s="20" t="s">
        <v>368</v>
      </c>
      <c r="V343" s="22">
        <v>41</v>
      </c>
      <c r="W343" s="22">
        <v>16</v>
      </c>
      <c r="X343" s="23"/>
    </row>
    <row r="344" spans="1:24" s="1" customFormat="1" ht="26" customHeight="1" x14ac:dyDescent="0.3">
      <c r="A344" s="24" t="s">
        <v>23</v>
      </c>
      <c r="B344" s="24" t="s">
        <v>396</v>
      </c>
      <c r="C344" s="12" t="s">
        <v>397</v>
      </c>
      <c r="D344" s="50"/>
      <c r="E344" s="35" t="str">
        <f>HYPERLINK("https://www.google.ru/search?q=2007007-002&amp;newwindow=1&amp;tbm=isch","Еще фото")</f>
        <v>Еще фото</v>
      </c>
      <c r="F344" s="26"/>
      <c r="G344" s="24" t="s">
        <v>362</v>
      </c>
      <c r="H344" s="24" t="s">
        <v>363</v>
      </c>
      <c r="I344" s="24" t="s">
        <v>364</v>
      </c>
      <c r="J344" s="14" t="s">
        <v>30</v>
      </c>
      <c r="K344" s="15" t="s">
        <v>54</v>
      </c>
      <c r="L344" s="53"/>
      <c r="M344" s="14"/>
      <c r="N344" s="14" t="s">
        <v>389</v>
      </c>
      <c r="O344" s="14"/>
      <c r="P344" s="15" t="s">
        <v>377</v>
      </c>
      <c r="Q344" s="16">
        <v>6599</v>
      </c>
      <c r="R344" s="17">
        <v>72.150000000000006</v>
      </c>
      <c r="S344" s="27">
        <v>2113.4354999999996</v>
      </c>
      <c r="T344" s="19" t="s">
        <v>350</v>
      </c>
      <c r="U344" s="20" t="s">
        <v>369</v>
      </c>
      <c r="V344" s="22">
        <v>42</v>
      </c>
      <c r="W344" s="22">
        <v>7</v>
      </c>
      <c r="X344" s="23"/>
    </row>
    <row r="345" spans="1:24" s="1" customFormat="1" ht="26" customHeight="1" x14ac:dyDescent="0.3">
      <c r="A345" s="24" t="s">
        <v>23</v>
      </c>
      <c r="B345" s="24" t="s">
        <v>396</v>
      </c>
      <c r="C345" s="12" t="s">
        <v>397</v>
      </c>
      <c r="D345" s="50"/>
      <c r="E345" s="35" t="str">
        <f>HYPERLINK("https://www.google.ru/search?q=2007007-002&amp;newwindow=1&amp;tbm=isch","Еще фото")</f>
        <v>Еще фото</v>
      </c>
      <c r="F345" s="26"/>
      <c r="G345" s="24" t="s">
        <v>362</v>
      </c>
      <c r="H345" s="24" t="s">
        <v>363</v>
      </c>
      <c r="I345" s="24" t="s">
        <v>364</v>
      </c>
      <c r="J345" s="14" t="s">
        <v>30</v>
      </c>
      <c r="K345" s="15" t="s">
        <v>54</v>
      </c>
      <c r="L345" s="53"/>
      <c r="M345" s="14"/>
      <c r="N345" s="14" t="s">
        <v>389</v>
      </c>
      <c r="O345" s="14"/>
      <c r="P345" s="15" t="s">
        <v>377</v>
      </c>
      <c r="Q345" s="16">
        <v>6599</v>
      </c>
      <c r="R345" s="17">
        <v>72.150000000000006</v>
      </c>
      <c r="S345" s="27">
        <v>2113.4354999999996</v>
      </c>
      <c r="T345" s="19" t="s">
        <v>350</v>
      </c>
      <c r="U345" s="20" t="s">
        <v>370</v>
      </c>
      <c r="V345" s="22">
        <v>43</v>
      </c>
      <c r="W345" s="22">
        <v>11</v>
      </c>
      <c r="X345" s="23"/>
    </row>
    <row r="346" spans="1:24" s="1" customFormat="1" ht="26" customHeight="1" x14ac:dyDescent="0.3">
      <c r="A346" s="24" t="s">
        <v>23</v>
      </c>
      <c r="B346" s="24" t="s">
        <v>396</v>
      </c>
      <c r="C346" s="12" t="s">
        <v>397</v>
      </c>
      <c r="D346" s="51"/>
      <c r="E346" s="35" t="str">
        <f>HYPERLINK("https://www.google.ru/search?q=2007007-002&amp;newwindow=1&amp;tbm=isch","Еще фото")</f>
        <v>Еще фото</v>
      </c>
      <c r="F346" s="26"/>
      <c r="G346" s="24" t="s">
        <v>362</v>
      </c>
      <c r="H346" s="24" t="s">
        <v>363</v>
      </c>
      <c r="I346" s="24" t="s">
        <v>364</v>
      </c>
      <c r="J346" s="14" t="s">
        <v>30</v>
      </c>
      <c r="K346" s="15" t="s">
        <v>54</v>
      </c>
      <c r="L346" s="54"/>
      <c r="M346" s="14"/>
      <c r="N346" s="14" t="s">
        <v>389</v>
      </c>
      <c r="O346" s="14"/>
      <c r="P346" s="15" t="s">
        <v>377</v>
      </c>
      <c r="Q346" s="16">
        <v>6599</v>
      </c>
      <c r="R346" s="17">
        <v>72.150000000000006</v>
      </c>
      <c r="S346" s="27">
        <v>2113.4354999999996</v>
      </c>
      <c r="T346" s="19" t="s">
        <v>350</v>
      </c>
      <c r="U346" s="20" t="s">
        <v>371</v>
      </c>
      <c r="V346" s="22">
        <v>44</v>
      </c>
      <c r="W346" s="22">
        <v>2</v>
      </c>
      <c r="X346" s="23"/>
    </row>
    <row r="347" spans="1:24" s="1" customFormat="1" ht="26" customHeight="1" x14ac:dyDescent="0.3">
      <c r="A347" s="11" t="s">
        <v>23</v>
      </c>
      <c r="B347" s="11" t="s">
        <v>398</v>
      </c>
      <c r="C347" s="12" t="s">
        <v>399</v>
      </c>
      <c r="D347" s="49"/>
      <c r="E347" s="35" t="str">
        <f>HYPERLINK("https://www.google.ru/search?q=2007004-103&amp;newwindow=1&amp;tbm=isch","Еще фото")</f>
        <v>Еще фото</v>
      </c>
      <c r="F347" s="26"/>
      <c r="G347" s="11" t="s">
        <v>362</v>
      </c>
      <c r="H347" s="11" t="s">
        <v>363</v>
      </c>
      <c r="I347" s="14" t="s">
        <v>364</v>
      </c>
      <c r="J347" s="14" t="s">
        <v>30</v>
      </c>
      <c r="K347" s="15" t="s">
        <v>54</v>
      </c>
      <c r="L347" s="52" t="s">
        <v>365</v>
      </c>
      <c r="M347" s="14"/>
      <c r="N347" s="14" t="s">
        <v>400</v>
      </c>
      <c r="O347" s="14"/>
      <c r="P347" s="15" t="s">
        <v>367</v>
      </c>
      <c r="Q347" s="16">
        <v>6799</v>
      </c>
      <c r="R347" s="17">
        <v>71.94</v>
      </c>
      <c r="S347" s="27">
        <v>2193.9354999999996</v>
      </c>
      <c r="T347" s="19" t="s">
        <v>350</v>
      </c>
      <c r="U347" s="20" t="s">
        <v>368</v>
      </c>
      <c r="V347" s="22">
        <v>41</v>
      </c>
      <c r="W347" s="22">
        <v>45</v>
      </c>
      <c r="X347" s="23"/>
    </row>
    <row r="348" spans="1:24" s="1" customFormat="1" ht="26" customHeight="1" x14ac:dyDescent="0.3">
      <c r="A348" s="24" t="s">
        <v>23</v>
      </c>
      <c r="B348" s="24" t="s">
        <v>398</v>
      </c>
      <c r="C348" s="12" t="s">
        <v>399</v>
      </c>
      <c r="D348" s="50"/>
      <c r="E348" s="35" t="str">
        <f>HYPERLINK("https://www.google.ru/search?q=2007004-103&amp;newwindow=1&amp;tbm=isch","Еще фото")</f>
        <v>Еще фото</v>
      </c>
      <c r="F348" s="26"/>
      <c r="G348" s="24" t="s">
        <v>362</v>
      </c>
      <c r="H348" s="24" t="s">
        <v>363</v>
      </c>
      <c r="I348" s="24" t="s">
        <v>364</v>
      </c>
      <c r="J348" s="14" t="s">
        <v>30</v>
      </c>
      <c r="K348" s="15" t="s">
        <v>54</v>
      </c>
      <c r="L348" s="53"/>
      <c r="M348" s="14"/>
      <c r="N348" s="14" t="s">
        <v>400</v>
      </c>
      <c r="O348" s="14"/>
      <c r="P348" s="15" t="s">
        <v>367</v>
      </c>
      <c r="Q348" s="16">
        <v>6799</v>
      </c>
      <c r="R348" s="17">
        <v>71.94</v>
      </c>
      <c r="S348" s="27">
        <v>2193.9354999999996</v>
      </c>
      <c r="T348" s="19" t="s">
        <v>350</v>
      </c>
      <c r="U348" s="20" t="s">
        <v>369</v>
      </c>
      <c r="V348" s="22">
        <v>42</v>
      </c>
      <c r="W348" s="22">
        <v>14</v>
      </c>
      <c r="X348" s="23"/>
    </row>
    <row r="349" spans="1:24" s="1" customFormat="1" ht="26" customHeight="1" x14ac:dyDescent="0.3">
      <c r="A349" s="24" t="s">
        <v>23</v>
      </c>
      <c r="B349" s="24" t="s">
        <v>398</v>
      </c>
      <c r="C349" s="12" t="s">
        <v>399</v>
      </c>
      <c r="D349" s="50"/>
      <c r="E349" s="35" t="str">
        <f>HYPERLINK("https://www.google.ru/search?q=2007004-103&amp;newwindow=1&amp;tbm=isch","Еще фото")</f>
        <v>Еще фото</v>
      </c>
      <c r="F349" s="26"/>
      <c r="G349" s="24" t="s">
        <v>362</v>
      </c>
      <c r="H349" s="24" t="s">
        <v>363</v>
      </c>
      <c r="I349" s="24" t="s">
        <v>364</v>
      </c>
      <c r="J349" s="14" t="s">
        <v>30</v>
      </c>
      <c r="K349" s="15" t="s">
        <v>54</v>
      </c>
      <c r="L349" s="53"/>
      <c r="M349" s="14"/>
      <c r="N349" s="14" t="s">
        <v>400</v>
      </c>
      <c r="O349" s="14"/>
      <c r="P349" s="15" t="s">
        <v>367</v>
      </c>
      <c r="Q349" s="16">
        <v>6799</v>
      </c>
      <c r="R349" s="17">
        <v>71.94</v>
      </c>
      <c r="S349" s="27">
        <v>2193.9354999999996</v>
      </c>
      <c r="T349" s="19" t="s">
        <v>350</v>
      </c>
      <c r="U349" s="20" t="s">
        <v>370</v>
      </c>
      <c r="V349" s="22">
        <v>43</v>
      </c>
      <c r="W349" s="22">
        <v>9</v>
      </c>
      <c r="X349" s="23"/>
    </row>
    <row r="350" spans="1:24" s="1" customFormat="1" ht="26" customHeight="1" x14ac:dyDescent="0.3">
      <c r="A350" s="24" t="s">
        <v>23</v>
      </c>
      <c r="B350" s="24" t="s">
        <v>398</v>
      </c>
      <c r="C350" s="12" t="s">
        <v>399</v>
      </c>
      <c r="D350" s="51"/>
      <c r="E350" s="35" t="str">
        <f>HYPERLINK("https://www.google.ru/search?q=2007004-103&amp;newwindow=1&amp;tbm=isch","Еще фото")</f>
        <v>Еще фото</v>
      </c>
      <c r="F350" s="26"/>
      <c r="G350" s="24" t="s">
        <v>362</v>
      </c>
      <c r="H350" s="24" t="s">
        <v>363</v>
      </c>
      <c r="I350" s="24" t="s">
        <v>364</v>
      </c>
      <c r="J350" s="14" t="s">
        <v>30</v>
      </c>
      <c r="K350" s="15" t="s">
        <v>54</v>
      </c>
      <c r="L350" s="54"/>
      <c r="M350" s="14"/>
      <c r="N350" s="14" t="s">
        <v>400</v>
      </c>
      <c r="O350" s="14"/>
      <c r="P350" s="15" t="s">
        <v>367</v>
      </c>
      <c r="Q350" s="16">
        <v>6799</v>
      </c>
      <c r="R350" s="17">
        <v>71.94</v>
      </c>
      <c r="S350" s="27">
        <v>2193.9354999999996</v>
      </c>
      <c r="T350" s="19" t="s">
        <v>350</v>
      </c>
      <c r="U350" s="20" t="s">
        <v>371</v>
      </c>
      <c r="V350" s="22">
        <v>44</v>
      </c>
      <c r="W350" s="22">
        <v>1</v>
      </c>
      <c r="X350" s="23"/>
    </row>
    <row r="351" spans="1:24" s="1" customFormat="1" ht="26" customHeight="1" x14ac:dyDescent="0.3">
      <c r="A351" s="11" t="s">
        <v>23</v>
      </c>
      <c r="B351" s="11" t="s">
        <v>401</v>
      </c>
      <c r="C351" s="12" t="s">
        <v>402</v>
      </c>
      <c r="D351" s="49"/>
      <c r="E351" s="35" t="str">
        <f>HYPERLINK("https://www.google.ru/search?q=2007003-002&amp;newwindow=1&amp;tbm=isch","Еще фото")</f>
        <v>Еще фото</v>
      </c>
      <c r="F351" s="26"/>
      <c r="G351" s="11" t="s">
        <v>362</v>
      </c>
      <c r="H351" s="11" t="s">
        <v>363</v>
      </c>
      <c r="I351" s="14" t="s">
        <v>364</v>
      </c>
      <c r="J351" s="14" t="s">
        <v>30</v>
      </c>
      <c r="K351" s="15" t="s">
        <v>54</v>
      </c>
      <c r="L351" s="52" t="s">
        <v>385</v>
      </c>
      <c r="M351" s="14"/>
      <c r="N351" s="14" t="s">
        <v>389</v>
      </c>
      <c r="O351" s="14"/>
      <c r="P351" s="15" t="s">
        <v>377</v>
      </c>
      <c r="Q351" s="16">
        <v>6299</v>
      </c>
      <c r="R351" s="17">
        <v>71.94</v>
      </c>
      <c r="S351" s="27">
        <v>2032.9354999999998</v>
      </c>
      <c r="T351" s="19" t="s">
        <v>350</v>
      </c>
      <c r="U351" s="20" t="s">
        <v>368</v>
      </c>
      <c r="V351" s="22">
        <v>41</v>
      </c>
      <c r="W351" s="22">
        <v>36</v>
      </c>
      <c r="X351" s="23"/>
    </row>
    <row r="352" spans="1:24" s="1" customFormat="1" ht="26" customHeight="1" x14ac:dyDescent="0.3">
      <c r="A352" s="24" t="s">
        <v>23</v>
      </c>
      <c r="B352" s="24" t="s">
        <v>401</v>
      </c>
      <c r="C352" s="12" t="s">
        <v>402</v>
      </c>
      <c r="D352" s="50"/>
      <c r="E352" s="35" t="str">
        <f>HYPERLINK("https://www.google.ru/search?q=2007003-002&amp;newwindow=1&amp;tbm=isch","Еще фото")</f>
        <v>Еще фото</v>
      </c>
      <c r="F352" s="26"/>
      <c r="G352" s="24" t="s">
        <v>362</v>
      </c>
      <c r="H352" s="24" t="s">
        <v>363</v>
      </c>
      <c r="I352" s="24" t="s">
        <v>364</v>
      </c>
      <c r="J352" s="14" t="s">
        <v>30</v>
      </c>
      <c r="K352" s="15" t="s">
        <v>54</v>
      </c>
      <c r="L352" s="53"/>
      <c r="M352" s="14"/>
      <c r="N352" s="14" t="s">
        <v>389</v>
      </c>
      <c r="O352" s="14"/>
      <c r="P352" s="15" t="s">
        <v>377</v>
      </c>
      <c r="Q352" s="16">
        <v>6299</v>
      </c>
      <c r="R352" s="17">
        <v>71.94</v>
      </c>
      <c r="S352" s="27">
        <v>2032.9354999999998</v>
      </c>
      <c r="T352" s="19" t="s">
        <v>350</v>
      </c>
      <c r="U352" s="20" t="s">
        <v>369</v>
      </c>
      <c r="V352" s="22">
        <v>42</v>
      </c>
      <c r="W352" s="22">
        <v>27</v>
      </c>
      <c r="X352" s="23"/>
    </row>
    <row r="353" spans="1:24" s="1" customFormat="1" ht="26" customHeight="1" x14ac:dyDescent="0.3">
      <c r="A353" s="24" t="s">
        <v>23</v>
      </c>
      <c r="B353" s="24" t="s">
        <v>401</v>
      </c>
      <c r="C353" s="12" t="s">
        <v>402</v>
      </c>
      <c r="D353" s="50"/>
      <c r="E353" s="35" t="str">
        <f>HYPERLINK("https://www.google.ru/search?q=2007003-002&amp;newwindow=1&amp;tbm=isch","Еще фото")</f>
        <v>Еще фото</v>
      </c>
      <c r="F353" s="26"/>
      <c r="G353" s="24" t="s">
        <v>362</v>
      </c>
      <c r="H353" s="24" t="s">
        <v>363</v>
      </c>
      <c r="I353" s="24" t="s">
        <v>364</v>
      </c>
      <c r="J353" s="14" t="s">
        <v>30</v>
      </c>
      <c r="K353" s="15" t="s">
        <v>54</v>
      </c>
      <c r="L353" s="53"/>
      <c r="M353" s="14"/>
      <c r="N353" s="14" t="s">
        <v>389</v>
      </c>
      <c r="O353" s="14"/>
      <c r="P353" s="15" t="s">
        <v>377</v>
      </c>
      <c r="Q353" s="16">
        <v>6299</v>
      </c>
      <c r="R353" s="17">
        <v>71.94</v>
      </c>
      <c r="S353" s="27">
        <v>2032.9354999999998</v>
      </c>
      <c r="T353" s="19" t="s">
        <v>350</v>
      </c>
      <c r="U353" s="20" t="s">
        <v>370</v>
      </c>
      <c r="V353" s="22">
        <v>43</v>
      </c>
      <c r="W353" s="22">
        <v>19</v>
      </c>
      <c r="X353" s="23"/>
    </row>
    <row r="354" spans="1:24" s="1" customFormat="1" ht="26" customHeight="1" x14ac:dyDescent="0.3">
      <c r="A354" s="24" t="s">
        <v>23</v>
      </c>
      <c r="B354" s="24" t="s">
        <v>401</v>
      </c>
      <c r="C354" s="12" t="s">
        <v>402</v>
      </c>
      <c r="D354" s="51"/>
      <c r="E354" s="35" t="str">
        <f>HYPERLINK("https://www.google.ru/search?q=2007003-002&amp;newwindow=1&amp;tbm=isch","Еще фото")</f>
        <v>Еще фото</v>
      </c>
      <c r="F354" s="26"/>
      <c r="G354" s="24" t="s">
        <v>362</v>
      </c>
      <c r="H354" s="24" t="s">
        <v>363</v>
      </c>
      <c r="I354" s="24" t="s">
        <v>364</v>
      </c>
      <c r="J354" s="14" t="s">
        <v>30</v>
      </c>
      <c r="K354" s="15" t="s">
        <v>54</v>
      </c>
      <c r="L354" s="54"/>
      <c r="M354" s="14"/>
      <c r="N354" s="14" t="s">
        <v>389</v>
      </c>
      <c r="O354" s="14"/>
      <c r="P354" s="15" t="s">
        <v>377</v>
      </c>
      <c r="Q354" s="16">
        <v>6299</v>
      </c>
      <c r="R354" s="17">
        <v>71.94</v>
      </c>
      <c r="S354" s="27">
        <v>2032.9354999999998</v>
      </c>
      <c r="T354" s="19" t="s">
        <v>350</v>
      </c>
      <c r="U354" s="20" t="s">
        <v>371</v>
      </c>
      <c r="V354" s="22">
        <v>44</v>
      </c>
      <c r="W354" s="22">
        <v>3</v>
      </c>
      <c r="X354" s="23"/>
    </row>
    <row r="355" spans="1:24" s="1" customFormat="1" ht="26" customHeight="1" x14ac:dyDescent="0.3">
      <c r="A355" s="11" t="s">
        <v>23</v>
      </c>
      <c r="B355" s="11" t="s">
        <v>403</v>
      </c>
      <c r="C355" s="12" t="s">
        <v>404</v>
      </c>
      <c r="D355" s="49"/>
      <c r="E355" s="35" t="str">
        <f>HYPERLINK("https://www.google.ru/search?q=2007004-002&amp;newwindow=1&amp;tbm=isch","Еще фото")</f>
        <v>Еще фото</v>
      </c>
      <c r="F355" s="26"/>
      <c r="G355" s="11" t="s">
        <v>362</v>
      </c>
      <c r="H355" s="11" t="s">
        <v>363</v>
      </c>
      <c r="I355" s="14" t="s">
        <v>364</v>
      </c>
      <c r="J355" s="14" t="s">
        <v>30</v>
      </c>
      <c r="K355" s="15" t="s">
        <v>54</v>
      </c>
      <c r="L355" s="52" t="s">
        <v>365</v>
      </c>
      <c r="M355" s="14"/>
      <c r="N355" s="14" t="s">
        <v>389</v>
      </c>
      <c r="O355" s="14"/>
      <c r="P355" s="15" t="s">
        <v>367</v>
      </c>
      <c r="Q355" s="16">
        <v>6799</v>
      </c>
      <c r="R355" s="17">
        <v>69.88</v>
      </c>
      <c r="S355" s="27">
        <v>2354.9354999999996</v>
      </c>
      <c r="T355" s="19" t="s">
        <v>350</v>
      </c>
      <c r="U355" s="20" t="s">
        <v>368</v>
      </c>
      <c r="V355" s="22">
        <v>41</v>
      </c>
      <c r="W355" s="22">
        <v>50</v>
      </c>
      <c r="X355" s="23"/>
    </row>
    <row r="356" spans="1:24" s="1" customFormat="1" ht="26" customHeight="1" x14ac:dyDescent="0.3">
      <c r="A356" s="24" t="s">
        <v>23</v>
      </c>
      <c r="B356" s="24" t="s">
        <v>403</v>
      </c>
      <c r="C356" s="12" t="s">
        <v>404</v>
      </c>
      <c r="D356" s="50"/>
      <c r="E356" s="35" t="str">
        <f>HYPERLINK("https://www.google.ru/search?q=2007004-002&amp;newwindow=1&amp;tbm=isch","Еще фото")</f>
        <v>Еще фото</v>
      </c>
      <c r="F356" s="26"/>
      <c r="G356" s="24" t="s">
        <v>362</v>
      </c>
      <c r="H356" s="24" t="s">
        <v>363</v>
      </c>
      <c r="I356" s="24" t="s">
        <v>364</v>
      </c>
      <c r="J356" s="14" t="s">
        <v>30</v>
      </c>
      <c r="K356" s="15" t="s">
        <v>54</v>
      </c>
      <c r="L356" s="53"/>
      <c r="M356" s="14"/>
      <c r="N356" s="14" t="s">
        <v>389</v>
      </c>
      <c r="O356" s="14"/>
      <c r="P356" s="15" t="s">
        <v>367</v>
      </c>
      <c r="Q356" s="16">
        <v>6799</v>
      </c>
      <c r="R356" s="17">
        <v>69.88</v>
      </c>
      <c r="S356" s="27">
        <v>2354.9354999999996</v>
      </c>
      <c r="T356" s="19" t="s">
        <v>350</v>
      </c>
      <c r="U356" s="20" t="s">
        <v>369</v>
      </c>
      <c r="V356" s="22">
        <v>42</v>
      </c>
      <c r="W356" s="22">
        <v>36</v>
      </c>
      <c r="X356" s="23"/>
    </row>
    <row r="357" spans="1:24" s="1" customFormat="1" ht="26" customHeight="1" x14ac:dyDescent="0.3">
      <c r="A357" s="24" t="s">
        <v>23</v>
      </c>
      <c r="B357" s="24" t="s">
        <v>403</v>
      </c>
      <c r="C357" s="12" t="s">
        <v>404</v>
      </c>
      <c r="D357" s="50"/>
      <c r="E357" s="35" t="str">
        <f>HYPERLINK("https://www.google.ru/search?q=2007004-002&amp;newwindow=1&amp;tbm=isch","Еще фото")</f>
        <v>Еще фото</v>
      </c>
      <c r="F357" s="26"/>
      <c r="G357" s="24" t="s">
        <v>362</v>
      </c>
      <c r="H357" s="24" t="s">
        <v>363</v>
      </c>
      <c r="I357" s="24" t="s">
        <v>364</v>
      </c>
      <c r="J357" s="14" t="s">
        <v>30</v>
      </c>
      <c r="K357" s="15" t="s">
        <v>54</v>
      </c>
      <c r="L357" s="53"/>
      <c r="M357" s="14"/>
      <c r="N357" s="14" t="s">
        <v>389</v>
      </c>
      <c r="O357" s="14"/>
      <c r="P357" s="15" t="s">
        <v>367</v>
      </c>
      <c r="Q357" s="16">
        <v>6799</v>
      </c>
      <c r="R357" s="17">
        <v>69.88</v>
      </c>
      <c r="S357" s="27">
        <v>2354.9354999999996</v>
      </c>
      <c r="T357" s="19" t="s">
        <v>350</v>
      </c>
      <c r="U357" s="20" t="s">
        <v>370</v>
      </c>
      <c r="V357" s="22">
        <v>43</v>
      </c>
      <c r="W357" s="22">
        <v>50</v>
      </c>
      <c r="X357" s="23"/>
    </row>
    <row r="358" spans="1:24" s="1" customFormat="1" ht="26" customHeight="1" x14ac:dyDescent="0.3">
      <c r="A358" s="24" t="s">
        <v>23</v>
      </c>
      <c r="B358" s="24" t="s">
        <v>403</v>
      </c>
      <c r="C358" s="12" t="s">
        <v>404</v>
      </c>
      <c r="D358" s="51"/>
      <c r="E358" s="35" t="str">
        <f>HYPERLINK("https://www.google.ru/search?q=2007004-002&amp;newwindow=1&amp;tbm=isch","Еще фото")</f>
        <v>Еще фото</v>
      </c>
      <c r="F358" s="26"/>
      <c r="G358" s="24" t="s">
        <v>362</v>
      </c>
      <c r="H358" s="24" t="s">
        <v>363</v>
      </c>
      <c r="I358" s="24" t="s">
        <v>364</v>
      </c>
      <c r="J358" s="14" t="s">
        <v>30</v>
      </c>
      <c r="K358" s="15" t="s">
        <v>54</v>
      </c>
      <c r="L358" s="54"/>
      <c r="M358" s="14"/>
      <c r="N358" s="14" t="s">
        <v>389</v>
      </c>
      <c r="O358" s="14"/>
      <c r="P358" s="15" t="s">
        <v>367</v>
      </c>
      <c r="Q358" s="16">
        <v>6799</v>
      </c>
      <c r="R358" s="17">
        <v>69.88</v>
      </c>
      <c r="S358" s="27">
        <v>2354.9354999999996</v>
      </c>
      <c r="T358" s="19" t="s">
        <v>350</v>
      </c>
      <c r="U358" s="20" t="s">
        <v>371</v>
      </c>
      <c r="V358" s="22">
        <v>44</v>
      </c>
      <c r="W358" s="22">
        <v>12</v>
      </c>
      <c r="X358" s="23"/>
    </row>
    <row r="359" spans="1:24" s="1" customFormat="1" ht="108" customHeight="1" x14ac:dyDescent="0.3">
      <c r="A359" s="11" t="s">
        <v>23</v>
      </c>
      <c r="B359" s="11" t="s">
        <v>405</v>
      </c>
      <c r="C359" s="12" t="s">
        <v>406</v>
      </c>
      <c r="D359" s="29"/>
      <c r="E359" s="35" t="str">
        <f>HYPERLINK("https://www.google.ru/search?q=2007001-001&amp;newwindow=1&amp;tbm=isch","Еще фото")</f>
        <v>Еще фото</v>
      </c>
      <c r="F359" s="26"/>
      <c r="G359" s="11" t="s">
        <v>362</v>
      </c>
      <c r="H359" s="11" t="s">
        <v>363</v>
      </c>
      <c r="I359" s="14" t="s">
        <v>364</v>
      </c>
      <c r="J359" s="14" t="s">
        <v>30</v>
      </c>
      <c r="K359" s="15" t="s">
        <v>54</v>
      </c>
      <c r="L359" s="14" t="s">
        <v>380</v>
      </c>
      <c r="M359" s="14"/>
      <c r="N359" s="14" t="s">
        <v>57</v>
      </c>
      <c r="O359" s="14"/>
      <c r="P359" s="15" t="s">
        <v>382</v>
      </c>
      <c r="Q359" s="16">
        <v>5299</v>
      </c>
      <c r="R359" s="17">
        <v>60</v>
      </c>
      <c r="S359" s="27">
        <v>2437.5399999999995</v>
      </c>
      <c r="T359" s="19" t="s">
        <v>350</v>
      </c>
      <c r="U359" s="20" t="s">
        <v>368</v>
      </c>
      <c r="V359" s="22">
        <v>41</v>
      </c>
      <c r="W359" s="22">
        <v>1</v>
      </c>
      <c r="X359" s="23"/>
    </row>
    <row r="360" spans="1:24" s="1" customFormat="1" ht="52.05" customHeight="1" x14ac:dyDescent="0.3">
      <c r="A360" s="11" t="s">
        <v>23</v>
      </c>
      <c r="B360" s="11" t="s">
        <v>407</v>
      </c>
      <c r="C360" s="12" t="s">
        <v>408</v>
      </c>
      <c r="D360" s="55"/>
      <c r="E360" s="35" t="str">
        <f>HYPERLINK("https://www.google.ru/search?q=2007002-002&amp;newwindow=1&amp;tbm=isch","Еще фото")</f>
        <v>Еще фото</v>
      </c>
      <c r="F360" s="26"/>
      <c r="G360" s="11" t="s">
        <v>362</v>
      </c>
      <c r="H360" s="11" t="s">
        <v>363</v>
      </c>
      <c r="I360" s="14" t="s">
        <v>364</v>
      </c>
      <c r="J360" s="14" t="s">
        <v>30</v>
      </c>
      <c r="K360" s="15" t="s">
        <v>54</v>
      </c>
      <c r="L360" s="52" t="s">
        <v>409</v>
      </c>
      <c r="M360" s="14"/>
      <c r="N360" s="14" t="s">
        <v>389</v>
      </c>
      <c r="O360" s="14"/>
      <c r="P360" s="15" t="s">
        <v>410</v>
      </c>
      <c r="Q360" s="16">
        <v>5799</v>
      </c>
      <c r="R360" s="17">
        <v>60</v>
      </c>
      <c r="S360" s="27">
        <v>2667.5399999999995</v>
      </c>
      <c r="T360" s="19" t="s">
        <v>350</v>
      </c>
      <c r="U360" s="20" t="s">
        <v>368</v>
      </c>
      <c r="V360" s="22">
        <v>41</v>
      </c>
      <c r="W360" s="22">
        <v>5</v>
      </c>
      <c r="X360" s="23"/>
    </row>
    <row r="361" spans="1:24" s="1" customFormat="1" ht="61.05" customHeight="1" x14ac:dyDescent="0.3">
      <c r="A361" s="24" t="s">
        <v>23</v>
      </c>
      <c r="B361" s="24" t="s">
        <v>407</v>
      </c>
      <c r="C361" s="12" t="s">
        <v>408</v>
      </c>
      <c r="D361" s="56"/>
      <c r="E361" s="35" t="str">
        <f>HYPERLINK("https://www.google.ru/search?q=2007002-002&amp;newwindow=1&amp;tbm=isch","Еще фото")</f>
        <v>Еще фото</v>
      </c>
      <c r="F361" s="26"/>
      <c r="G361" s="24" t="s">
        <v>362</v>
      </c>
      <c r="H361" s="24" t="s">
        <v>363</v>
      </c>
      <c r="I361" s="24" t="s">
        <v>364</v>
      </c>
      <c r="J361" s="14" t="s">
        <v>30</v>
      </c>
      <c r="K361" s="15" t="s">
        <v>54</v>
      </c>
      <c r="L361" s="54"/>
      <c r="M361" s="14"/>
      <c r="N361" s="14" t="s">
        <v>389</v>
      </c>
      <c r="O361" s="14"/>
      <c r="P361" s="15" t="s">
        <v>410</v>
      </c>
      <c r="Q361" s="16">
        <v>5799</v>
      </c>
      <c r="R361" s="17">
        <v>60</v>
      </c>
      <c r="S361" s="27">
        <v>2667.5399999999995</v>
      </c>
      <c r="T361" s="19" t="s">
        <v>350</v>
      </c>
      <c r="U361" s="20" t="s">
        <v>369</v>
      </c>
      <c r="V361" s="22">
        <v>42</v>
      </c>
      <c r="W361" s="22">
        <v>2</v>
      </c>
      <c r="X361" s="23"/>
    </row>
    <row r="362" spans="1:24" s="1" customFormat="1" ht="35" customHeight="1" x14ac:dyDescent="0.3">
      <c r="A362" s="11" t="s">
        <v>23</v>
      </c>
      <c r="B362" s="11" t="s">
        <v>411</v>
      </c>
      <c r="C362" s="12" t="s">
        <v>412</v>
      </c>
      <c r="D362" s="49"/>
      <c r="E362" s="35" t="str">
        <f>HYPERLINK("https://www.google.ru/search?q=2007002-102&amp;newwindow=1&amp;tbm=isch","Еще фото")</f>
        <v>Еще фото</v>
      </c>
      <c r="F362" s="26"/>
      <c r="G362" s="11" t="s">
        <v>362</v>
      </c>
      <c r="H362" s="11" t="s">
        <v>363</v>
      </c>
      <c r="I362" s="14" t="s">
        <v>364</v>
      </c>
      <c r="J362" s="14" t="s">
        <v>30</v>
      </c>
      <c r="K362" s="15" t="s">
        <v>54</v>
      </c>
      <c r="L362" s="52" t="s">
        <v>409</v>
      </c>
      <c r="M362" s="14"/>
      <c r="N362" s="14" t="s">
        <v>413</v>
      </c>
      <c r="O362" s="14"/>
      <c r="P362" s="15" t="s">
        <v>410</v>
      </c>
      <c r="Q362" s="16">
        <v>5799</v>
      </c>
      <c r="R362" s="17">
        <v>60</v>
      </c>
      <c r="S362" s="27">
        <v>2667.5399999999995</v>
      </c>
      <c r="T362" s="19" t="s">
        <v>350</v>
      </c>
      <c r="U362" s="20" t="s">
        <v>368</v>
      </c>
      <c r="V362" s="22">
        <v>41</v>
      </c>
      <c r="W362" s="22">
        <v>43</v>
      </c>
      <c r="X362" s="23"/>
    </row>
    <row r="363" spans="1:24" s="1" customFormat="1" ht="35" customHeight="1" x14ac:dyDescent="0.3">
      <c r="A363" s="24" t="s">
        <v>23</v>
      </c>
      <c r="B363" s="24" t="s">
        <v>411</v>
      </c>
      <c r="C363" s="12" t="s">
        <v>412</v>
      </c>
      <c r="D363" s="50"/>
      <c r="E363" s="35" t="str">
        <f>HYPERLINK("https://www.google.ru/search?q=2007002-102&amp;newwindow=1&amp;tbm=isch","Еще фото")</f>
        <v>Еще фото</v>
      </c>
      <c r="F363" s="26"/>
      <c r="G363" s="24" t="s">
        <v>362</v>
      </c>
      <c r="H363" s="24" t="s">
        <v>363</v>
      </c>
      <c r="I363" s="24" t="s">
        <v>364</v>
      </c>
      <c r="J363" s="14" t="s">
        <v>30</v>
      </c>
      <c r="K363" s="15" t="s">
        <v>54</v>
      </c>
      <c r="L363" s="53"/>
      <c r="M363" s="14"/>
      <c r="N363" s="14" t="s">
        <v>413</v>
      </c>
      <c r="O363" s="14"/>
      <c r="P363" s="15" t="s">
        <v>410</v>
      </c>
      <c r="Q363" s="16">
        <v>5799</v>
      </c>
      <c r="R363" s="17">
        <v>60</v>
      </c>
      <c r="S363" s="27">
        <v>2667.5399999999995</v>
      </c>
      <c r="T363" s="19" t="s">
        <v>350</v>
      </c>
      <c r="U363" s="20" t="s">
        <v>369</v>
      </c>
      <c r="V363" s="22">
        <v>42</v>
      </c>
      <c r="W363" s="22">
        <v>3</v>
      </c>
      <c r="X363" s="23"/>
    </row>
    <row r="364" spans="1:24" s="1" customFormat="1" ht="37.049999999999997" customHeight="1" x14ac:dyDescent="0.3">
      <c r="A364" s="24" t="s">
        <v>23</v>
      </c>
      <c r="B364" s="24" t="s">
        <v>411</v>
      </c>
      <c r="C364" s="12" t="s">
        <v>412</v>
      </c>
      <c r="D364" s="51"/>
      <c r="E364" s="35" t="str">
        <f>HYPERLINK("https://www.google.ru/search?q=2007002-102&amp;newwindow=1&amp;tbm=isch","Еще фото")</f>
        <v>Еще фото</v>
      </c>
      <c r="F364" s="26"/>
      <c r="G364" s="24" t="s">
        <v>362</v>
      </c>
      <c r="H364" s="24" t="s">
        <v>363</v>
      </c>
      <c r="I364" s="24" t="s">
        <v>364</v>
      </c>
      <c r="J364" s="14" t="s">
        <v>30</v>
      </c>
      <c r="K364" s="15" t="s">
        <v>54</v>
      </c>
      <c r="L364" s="54"/>
      <c r="M364" s="14"/>
      <c r="N364" s="14" t="s">
        <v>413</v>
      </c>
      <c r="O364" s="14"/>
      <c r="P364" s="15" t="s">
        <v>410</v>
      </c>
      <c r="Q364" s="16">
        <v>5799</v>
      </c>
      <c r="R364" s="17">
        <v>60</v>
      </c>
      <c r="S364" s="27">
        <v>2667.5399999999995</v>
      </c>
      <c r="T364" s="19" t="s">
        <v>350</v>
      </c>
      <c r="U364" s="20" t="s">
        <v>370</v>
      </c>
      <c r="V364" s="22">
        <v>43</v>
      </c>
      <c r="W364" s="22">
        <v>4</v>
      </c>
      <c r="X364" s="23"/>
    </row>
    <row r="365" spans="1:24" s="1" customFormat="1" ht="35" customHeight="1" x14ac:dyDescent="0.3">
      <c r="A365" s="11" t="s">
        <v>23</v>
      </c>
      <c r="B365" s="11" t="s">
        <v>414</v>
      </c>
      <c r="C365" s="12" t="s">
        <v>415</v>
      </c>
      <c r="D365" s="49"/>
      <c r="E365" s="35" t="str">
        <f>HYPERLINK("https://www.google.ru/search?q=2007007-102&amp;newwindow=1&amp;tbm=isch","Еще фото")</f>
        <v>Еще фото</v>
      </c>
      <c r="F365" s="26"/>
      <c r="G365" s="11" t="s">
        <v>362</v>
      </c>
      <c r="H365" s="11" t="s">
        <v>363</v>
      </c>
      <c r="I365" s="14" t="s">
        <v>364</v>
      </c>
      <c r="J365" s="14" t="s">
        <v>30</v>
      </c>
      <c r="K365" s="15" t="s">
        <v>54</v>
      </c>
      <c r="L365" s="52" t="s">
        <v>375</v>
      </c>
      <c r="M365" s="14"/>
      <c r="N365" s="14" t="s">
        <v>81</v>
      </c>
      <c r="O365" s="14"/>
      <c r="P365" s="15" t="s">
        <v>377</v>
      </c>
      <c r="Q365" s="16">
        <v>6599</v>
      </c>
      <c r="R365" s="17">
        <v>60</v>
      </c>
      <c r="S365" s="27">
        <v>3035.5399999999995</v>
      </c>
      <c r="T365" s="19" t="s">
        <v>350</v>
      </c>
      <c r="U365" s="20" t="s">
        <v>368</v>
      </c>
      <c r="V365" s="22">
        <v>41</v>
      </c>
      <c r="W365" s="22">
        <v>10</v>
      </c>
      <c r="X365" s="23"/>
    </row>
    <row r="366" spans="1:24" s="1" customFormat="1" ht="35" customHeight="1" x14ac:dyDescent="0.3">
      <c r="A366" s="24" t="s">
        <v>23</v>
      </c>
      <c r="B366" s="24" t="s">
        <v>414</v>
      </c>
      <c r="C366" s="12" t="s">
        <v>415</v>
      </c>
      <c r="D366" s="50"/>
      <c r="E366" s="35" t="str">
        <f>HYPERLINK("https://www.google.ru/search?q=2007007-102&amp;newwindow=1&amp;tbm=isch","Еще фото")</f>
        <v>Еще фото</v>
      </c>
      <c r="F366" s="26"/>
      <c r="G366" s="24" t="s">
        <v>362</v>
      </c>
      <c r="H366" s="24" t="s">
        <v>363</v>
      </c>
      <c r="I366" s="24" t="s">
        <v>364</v>
      </c>
      <c r="J366" s="14" t="s">
        <v>30</v>
      </c>
      <c r="K366" s="15" t="s">
        <v>54</v>
      </c>
      <c r="L366" s="53"/>
      <c r="M366" s="14"/>
      <c r="N366" s="14" t="s">
        <v>81</v>
      </c>
      <c r="O366" s="14"/>
      <c r="P366" s="15" t="s">
        <v>377</v>
      </c>
      <c r="Q366" s="16">
        <v>6599</v>
      </c>
      <c r="R366" s="17">
        <v>60</v>
      </c>
      <c r="S366" s="27">
        <v>3035.5399999999995</v>
      </c>
      <c r="T366" s="19" t="s">
        <v>350</v>
      </c>
      <c r="U366" s="20" t="s">
        <v>369</v>
      </c>
      <c r="V366" s="22">
        <v>42</v>
      </c>
      <c r="W366" s="22">
        <v>1</v>
      </c>
      <c r="X366" s="23"/>
    </row>
    <row r="367" spans="1:24" s="1" customFormat="1" ht="37.049999999999997" customHeight="1" x14ac:dyDescent="0.3">
      <c r="A367" s="24" t="s">
        <v>23</v>
      </c>
      <c r="B367" s="24" t="s">
        <v>414</v>
      </c>
      <c r="C367" s="12" t="s">
        <v>415</v>
      </c>
      <c r="D367" s="51"/>
      <c r="E367" s="35" t="str">
        <f>HYPERLINK("https://www.google.ru/search?q=2007007-102&amp;newwindow=1&amp;tbm=isch","Еще фото")</f>
        <v>Еще фото</v>
      </c>
      <c r="F367" s="26"/>
      <c r="G367" s="24" t="s">
        <v>362</v>
      </c>
      <c r="H367" s="24" t="s">
        <v>363</v>
      </c>
      <c r="I367" s="24" t="s">
        <v>364</v>
      </c>
      <c r="J367" s="14" t="s">
        <v>30</v>
      </c>
      <c r="K367" s="15" t="s">
        <v>54</v>
      </c>
      <c r="L367" s="54"/>
      <c r="M367" s="14"/>
      <c r="N367" s="14" t="s">
        <v>81</v>
      </c>
      <c r="O367" s="14"/>
      <c r="P367" s="15" t="s">
        <v>377</v>
      </c>
      <c r="Q367" s="16">
        <v>6599</v>
      </c>
      <c r="R367" s="17">
        <v>60</v>
      </c>
      <c r="S367" s="27">
        <v>3035.5399999999995</v>
      </c>
      <c r="T367" s="19" t="s">
        <v>350</v>
      </c>
      <c r="U367" s="20" t="s">
        <v>370</v>
      </c>
      <c r="V367" s="22">
        <v>43</v>
      </c>
      <c r="W367" s="22">
        <v>1</v>
      </c>
      <c r="X367" s="23"/>
    </row>
    <row r="368" spans="1:24" s="1" customFormat="1" ht="26" customHeight="1" x14ac:dyDescent="0.3">
      <c r="A368" s="11" t="s">
        <v>23</v>
      </c>
      <c r="B368" s="11" t="s">
        <v>416</v>
      </c>
      <c r="C368" s="12" t="s">
        <v>417</v>
      </c>
      <c r="D368" s="49"/>
      <c r="E368" s="35" t="str">
        <f>HYPERLINK("https://www.google.ru/search?q=2007028-002&amp;newwindow=1&amp;tbm=isch","Еще фото")</f>
        <v>Еще фото</v>
      </c>
      <c r="F368" s="26"/>
      <c r="G368" s="11" t="s">
        <v>362</v>
      </c>
      <c r="H368" s="11" t="s">
        <v>363</v>
      </c>
      <c r="I368" s="14" t="s">
        <v>364</v>
      </c>
      <c r="J368" s="14" t="s">
        <v>418</v>
      </c>
      <c r="K368" s="15" t="s">
        <v>54</v>
      </c>
      <c r="L368" s="52" t="s">
        <v>419</v>
      </c>
      <c r="M368" s="14"/>
      <c r="N368" s="14" t="s">
        <v>389</v>
      </c>
      <c r="O368" s="14"/>
      <c r="P368" s="15" t="s">
        <v>420</v>
      </c>
      <c r="Q368" s="16">
        <v>5999</v>
      </c>
      <c r="R368" s="17">
        <v>60</v>
      </c>
      <c r="S368" s="27">
        <v>2759.5399999999995</v>
      </c>
      <c r="T368" s="19" t="s">
        <v>350</v>
      </c>
      <c r="U368" s="20" t="s">
        <v>368</v>
      </c>
      <c r="V368" s="22">
        <v>41</v>
      </c>
      <c r="W368" s="22">
        <v>4</v>
      </c>
      <c r="X368" s="23"/>
    </row>
    <row r="369" spans="1:24" s="1" customFormat="1" ht="26" customHeight="1" x14ac:dyDescent="0.3">
      <c r="A369" s="24" t="s">
        <v>23</v>
      </c>
      <c r="B369" s="24" t="s">
        <v>416</v>
      </c>
      <c r="C369" s="12" t="s">
        <v>417</v>
      </c>
      <c r="D369" s="50"/>
      <c r="E369" s="35" t="str">
        <f>HYPERLINK("https://www.google.ru/search?q=2007028-002&amp;newwindow=1&amp;tbm=isch","Еще фото")</f>
        <v>Еще фото</v>
      </c>
      <c r="F369" s="26"/>
      <c r="G369" s="24" t="s">
        <v>362</v>
      </c>
      <c r="H369" s="24" t="s">
        <v>363</v>
      </c>
      <c r="I369" s="24" t="s">
        <v>364</v>
      </c>
      <c r="J369" s="14" t="s">
        <v>418</v>
      </c>
      <c r="K369" s="15" t="s">
        <v>54</v>
      </c>
      <c r="L369" s="53"/>
      <c r="M369" s="14"/>
      <c r="N369" s="14" t="s">
        <v>389</v>
      </c>
      <c r="O369" s="14"/>
      <c r="P369" s="15" t="s">
        <v>420</v>
      </c>
      <c r="Q369" s="16">
        <v>5999</v>
      </c>
      <c r="R369" s="17">
        <v>60</v>
      </c>
      <c r="S369" s="27">
        <v>2759.5399999999995</v>
      </c>
      <c r="T369" s="19" t="s">
        <v>350</v>
      </c>
      <c r="U369" s="20" t="s">
        <v>370</v>
      </c>
      <c r="V369" s="22">
        <v>43</v>
      </c>
      <c r="W369" s="22">
        <v>67</v>
      </c>
      <c r="X369" s="23"/>
    </row>
    <row r="370" spans="1:24" s="1" customFormat="1" ht="26" customHeight="1" x14ac:dyDescent="0.3">
      <c r="A370" s="24" t="s">
        <v>23</v>
      </c>
      <c r="B370" s="24" t="s">
        <v>416</v>
      </c>
      <c r="C370" s="12" t="s">
        <v>417</v>
      </c>
      <c r="D370" s="50"/>
      <c r="E370" s="35" t="str">
        <f>HYPERLINK("https://www.google.ru/search?q=2007028-002&amp;newwindow=1&amp;tbm=isch","Еще фото")</f>
        <v>Еще фото</v>
      </c>
      <c r="F370" s="26"/>
      <c r="G370" s="24" t="s">
        <v>362</v>
      </c>
      <c r="H370" s="24" t="s">
        <v>363</v>
      </c>
      <c r="I370" s="24" t="s">
        <v>364</v>
      </c>
      <c r="J370" s="14" t="s">
        <v>418</v>
      </c>
      <c r="K370" s="15" t="s">
        <v>54</v>
      </c>
      <c r="L370" s="53"/>
      <c r="M370" s="14"/>
      <c r="N370" s="14" t="s">
        <v>389</v>
      </c>
      <c r="O370" s="14"/>
      <c r="P370" s="15" t="s">
        <v>420</v>
      </c>
      <c r="Q370" s="16">
        <v>5999</v>
      </c>
      <c r="R370" s="17">
        <v>60</v>
      </c>
      <c r="S370" s="27">
        <v>2759.5399999999995</v>
      </c>
      <c r="T370" s="19" t="s">
        <v>350</v>
      </c>
      <c r="U370" s="20" t="s">
        <v>371</v>
      </c>
      <c r="V370" s="22">
        <v>44</v>
      </c>
      <c r="W370" s="22">
        <v>75</v>
      </c>
      <c r="X370" s="23"/>
    </row>
    <row r="371" spans="1:24" s="1" customFormat="1" ht="26" customHeight="1" x14ac:dyDescent="0.3">
      <c r="A371" s="24" t="s">
        <v>23</v>
      </c>
      <c r="B371" s="24" t="s">
        <v>416</v>
      </c>
      <c r="C371" s="12" t="s">
        <v>417</v>
      </c>
      <c r="D371" s="51"/>
      <c r="E371" s="35" t="str">
        <f>HYPERLINK("https://www.google.ru/search?q=2007028-002&amp;newwindow=1&amp;tbm=isch","Еще фото")</f>
        <v>Еще фото</v>
      </c>
      <c r="F371" s="26"/>
      <c r="G371" s="24" t="s">
        <v>362</v>
      </c>
      <c r="H371" s="24" t="s">
        <v>363</v>
      </c>
      <c r="I371" s="24" t="s">
        <v>364</v>
      </c>
      <c r="J371" s="14" t="s">
        <v>418</v>
      </c>
      <c r="K371" s="15" t="s">
        <v>54</v>
      </c>
      <c r="L371" s="54"/>
      <c r="M371" s="14"/>
      <c r="N371" s="14" t="s">
        <v>389</v>
      </c>
      <c r="O371" s="14"/>
      <c r="P371" s="15" t="s">
        <v>420</v>
      </c>
      <c r="Q371" s="16">
        <v>5999</v>
      </c>
      <c r="R371" s="17">
        <v>60</v>
      </c>
      <c r="S371" s="27">
        <v>2759.5399999999995</v>
      </c>
      <c r="T371" s="19" t="s">
        <v>350</v>
      </c>
      <c r="U371" s="20" t="s">
        <v>372</v>
      </c>
      <c r="V371" s="22">
        <v>45</v>
      </c>
      <c r="W371" s="22">
        <v>40</v>
      </c>
      <c r="X371" s="23"/>
    </row>
    <row r="372" spans="1:24" s="1" customFormat="1" ht="26" customHeight="1" x14ac:dyDescent="0.3">
      <c r="A372" s="11" t="s">
        <v>23</v>
      </c>
      <c r="B372" s="11" t="s">
        <v>421</v>
      </c>
      <c r="C372" s="12" t="s">
        <v>422</v>
      </c>
      <c r="D372" s="49"/>
      <c r="E372" s="35" t="str">
        <f>HYPERLINK("https://www.google.ru/search?q=2007042-001&amp;newwindow=1&amp;tbm=isch","Еще фото")</f>
        <v>Еще фото</v>
      </c>
      <c r="F372" s="26" t="s">
        <v>77</v>
      </c>
      <c r="G372" s="11" t="s">
        <v>362</v>
      </c>
      <c r="H372" s="11" t="s">
        <v>363</v>
      </c>
      <c r="I372" s="14" t="s">
        <v>364</v>
      </c>
      <c r="J372" s="14" t="s">
        <v>418</v>
      </c>
      <c r="K372" s="15" t="s">
        <v>54</v>
      </c>
      <c r="L372" s="52" t="s">
        <v>423</v>
      </c>
      <c r="M372" s="14"/>
      <c r="N372" s="14" t="s">
        <v>57</v>
      </c>
      <c r="O372" s="14"/>
      <c r="P372" s="15" t="s">
        <v>424</v>
      </c>
      <c r="Q372" s="16">
        <v>6399</v>
      </c>
      <c r="R372" s="17">
        <v>60</v>
      </c>
      <c r="S372" s="27">
        <v>2943.5399999999995</v>
      </c>
      <c r="T372" s="19" t="s">
        <v>350</v>
      </c>
      <c r="U372" s="20" t="s">
        <v>425</v>
      </c>
      <c r="V372" s="22">
        <v>40</v>
      </c>
      <c r="W372" s="22">
        <v>7</v>
      </c>
      <c r="X372" s="23"/>
    </row>
    <row r="373" spans="1:24" s="1" customFormat="1" ht="26" customHeight="1" x14ac:dyDescent="0.3">
      <c r="A373" s="24" t="s">
        <v>23</v>
      </c>
      <c r="B373" s="24" t="s">
        <v>421</v>
      </c>
      <c r="C373" s="12" t="s">
        <v>422</v>
      </c>
      <c r="D373" s="50"/>
      <c r="E373" s="35" t="str">
        <f>HYPERLINK("https://www.google.ru/search?q=2007042-001&amp;newwindow=1&amp;tbm=isch","Еще фото")</f>
        <v>Еще фото</v>
      </c>
      <c r="F373" s="26" t="s">
        <v>77</v>
      </c>
      <c r="G373" s="24" t="s">
        <v>362</v>
      </c>
      <c r="H373" s="24" t="s">
        <v>363</v>
      </c>
      <c r="I373" s="24" t="s">
        <v>364</v>
      </c>
      <c r="J373" s="14" t="s">
        <v>418</v>
      </c>
      <c r="K373" s="15" t="s">
        <v>54</v>
      </c>
      <c r="L373" s="53"/>
      <c r="M373" s="14"/>
      <c r="N373" s="14" t="s">
        <v>57</v>
      </c>
      <c r="O373" s="14"/>
      <c r="P373" s="15" t="s">
        <v>424</v>
      </c>
      <c r="Q373" s="16">
        <v>6399</v>
      </c>
      <c r="R373" s="17">
        <v>60</v>
      </c>
      <c r="S373" s="27">
        <v>2943.5399999999995</v>
      </c>
      <c r="T373" s="19" t="s">
        <v>350</v>
      </c>
      <c r="U373" s="20" t="s">
        <v>368</v>
      </c>
      <c r="V373" s="22">
        <v>41</v>
      </c>
      <c r="W373" s="22">
        <v>3</v>
      </c>
      <c r="X373" s="23"/>
    </row>
    <row r="374" spans="1:24" s="1" customFormat="1" ht="26" customHeight="1" x14ac:dyDescent="0.3">
      <c r="A374" s="24" t="s">
        <v>23</v>
      </c>
      <c r="B374" s="24" t="s">
        <v>421</v>
      </c>
      <c r="C374" s="12" t="s">
        <v>422</v>
      </c>
      <c r="D374" s="50"/>
      <c r="E374" s="35" t="str">
        <f>HYPERLINK("https://www.google.ru/search?q=2007042-001&amp;newwindow=1&amp;tbm=isch","Еще фото")</f>
        <v>Еще фото</v>
      </c>
      <c r="F374" s="26" t="s">
        <v>77</v>
      </c>
      <c r="G374" s="24" t="s">
        <v>362</v>
      </c>
      <c r="H374" s="24" t="s">
        <v>363</v>
      </c>
      <c r="I374" s="24" t="s">
        <v>364</v>
      </c>
      <c r="J374" s="14" t="s">
        <v>418</v>
      </c>
      <c r="K374" s="15" t="s">
        <v>54</v>
      </c>
      <c r="L374" s="53"/>
      <c r="M374" s="14"/>
      <c r="N374" s="14" t="s">
        <v>57</v>
      </c>
      <c r="O374" s="14"/>
      <c r="P374" s="15" t="s">
        <v>424</v>
      </c>
      <c r="Q374" s="16">
        <v>6399</v>
      </c>
      <c r="R374" s="17">
        <v>60</v>
      </c>
      <c r="S374" s="27">
        <v>2943.5399999999995</v>
      </c>
      <c r="T374" s="19" t="s">
        <v>350</v>
      </c>
      <c r="U374" s="20" t="s">
        <v>371</v>
      </c>
      <c r="V374" s="22">
        <v>44</v>
      </c>
      <c r="W374" s="22">
        <v>68</v>
      </c>
      <c r="X374" s="23"/>
    </row>
    <row r="375" spans="1:24" s="1" customFormat="1" ht="26" customHeight="1" x14ac:dyDescent="0.3">
      <c r="A375" s="24" t="s">
        <v>23</v>
      </c>
      <c r="B375" s="24" t="s">
        <v>421</v>
      </c>
      <c r="C375" s="12" t="s">
        <v>422</v>
      </c>
      <c r="D375" s="51"/>
      <c r="E375" s="35" t="str">
        <f>HYPERLINK("https://www.google.ru/search?q=2007042-001&amp;newwindow=1&amp;tbm=isch","Еще фото")</f>
        <v>Еще фото</v>
      </c>
      <c r="F375" s="26" t="s">
        <v>77</v>
      </c>
      <c r="G375" s="24" t="s">
        <v>362</v>
      </c>
      <c r="H375" s="24" t="s">
        <v>363</v>
      </c>
      <c r="I375" s="24" t="s">
        <v>364</v>
      </c>
      <c r="J375" s="14" t="s">
        <v>418</v>
      </c>
      <c r="K375" s="15" t="s">
        <v>54</v>
      </c>
      <c r="L375" s="54"/>
      <c r="M375" s="14"/>
      <c r="N375" s="14" t="s">
        <v>57</v>
      </c>
      <c r="O375" s="14"/>
      <c r="P375" s="15" t="s">
        <v>424</v>
      </c>
      <c r="Q375" s="16">
        <v>6399</v>
      </c>
      <c r="R375" s="17">
        <v>60</v>
      </c>
      <c r="S375" s="27">
        <v>2943.5399999999995</v>
      </c>
      <c r="T375" s="19" t="s">
        <v>350</v>
      </c>
      <c r="U375" s="20" t="s">
        <v>372</v>
      </c>
      <c r="V375" s="22">
        <v>45</v>
      </c>
      <c r="W375" s="22">
        <v>27</v>
      </c>
      <c r="X375" s="23"/>
    </row>
    <row r="376" spans="1:24" s="1" customFormat="1" ht="21" customHeight="1" x14ac:dyDescent="0.3">
      <c r="A376" s="11" t="s">
        <v>23</v>
      </c>
      <c r="B376" s="11" t="s">
        <v>426</v>
      </c>
      <c r="C376" s="25" t="s">
        <v>427</v>
      </c>
      <c r="D376" s="49"/>
      <c r="E376" s="35" t="str">
        <f>HYPERLINK("https://www.google.ru/search?q=2007053-201&amp;newwindow=1&amp;tbm=isch","Еще фото")</f>
        <v>Еще фото</v>
      </c>
      <c r="F376" s="26"/>
      <c r="G376" s="11" t="s">
        <v>362</v>
      </c>
      <c r="H376" s="11" t="s">
        <v>363</v>
      </c>
      <c r="I376" s="14" t="s">
        <v>364</v>
      </c>
      <c r="J376" s="14" t="s">
        <v>418</v>
      </c>
      <c r="K376" s="15" t="s">
        <v>264</v>
      </c>
      <c r="L376" s="52" t="s">
        <v>428</v>
      </c>
      <c r="M376" s="14"/>
      <c r="N376" s="14" t="s">
        <v>429</v>
      </c>
      <c r="O376" s="14"/>
      <c r="P376" s="15" t="s">
        <v>430</v>
      </c>
      <c r="Q376" s="16">
        <v>7199</v>
      </c>
      <c r="R376" s="17">
        <v>60</v>
      </c>
      <c r="S376" s="27">
        <v>3311.5399999999995</v>
      </c>
      <c r="T376" s="19" t="s">
        <v>350</v>
      </c>
      <c r="U376" s="20" t="s">
        <v>368</v>
      </c>
      <c r="V376" s="22">
        <v>41</v>
      </c>
      <c r="W376" s="22">
        <v>2</v>
      </c>
      <c r="X376" s="23"/>
    </row>
    <row r="377" spans="1:24" s="1" customFormat="1" ht="21" customHeight="1" x14ac:dyDescent="0.3">
      <c r="A377" s="24" t="s">
        <v>23</v>
      </c>
      <c r="B377" s="24" t="s">
        <v>426</v>
      </c>
      <c r="C377" s="28" t="s">
        <v>427</v>
      </c>
      <c r="D377" s="50"/>
      <c r="E377" s="35" t="str">
        <f>HYPERLINK("https://www.google.ru/search?q=2007053-201&amp;newwindow=1&amp;tbm=isch","Еще фото")</f>
        <v>Еще фото</v>
      </c>
      <c r="F377" s="26"/>
      <c r="G377" s="24" t="s">
        <v>362</v>
      </c>
      <c r="H377" s="24" t="s">
        <v>363</v>
      </c>
      <c r="I377" s="24" t="s">
        <v>364</v>
      </c>
      <c r="J377" s="14" t="s">
        <v>418</v>
      </c>
      <c r="K377" s="15" t="s">
        <v>264</v>
      </c>
      <c r="L377" s="53"/>
      <c r="M377" s="14"/>
      <c r="N377" s="14" t="s">
        <v>429</v>
      </c>
      <c r="O377" s="14"/>
      <c r="P377" s="15" t="s">
        <v>430</v>
      </c>
      <c r="Q377" s="16">
        <v>7199</v>
      </c>
      <c r="R377" s="17">
        <v>60</v>
      </c>
      <c r="S377" s="27">
        <v>3311.5399999999995</v>
      </c>
      <c r="T377" s="19" t="s">
        <v>350</v>
      </c>
      <c r="U377" s="20" t="s">
        <v>369</v>
      </c>
      <c r="V377" s="22">
        <v>42</v>
      </c>
      <c r="W377" s="22">
        <v>44</v>
      </c>
      <c r="X377" s="23"/>
    </row>
    <row r="378" spans="1:24" s="1" customFormat="1" ht="21" customHeight="1" x14ac:dyDescent="0.3">
      <c r="A378" s="24" t="s">
        <v>23</v>
      </c>
      <c r="B378" s="24" t="s">
        <v>426</v>
      </c>
      <c r="C378" s="28" t="s">
        <v>427</v>
      </c>
      <c r="D378" s="50"/>
      <c r="E378" s="35" t="str">
        <f>HYPERLINK("https://www.google.ru/search?q=2007053-201&amp;newwindow=1&amp;tbm=isch","Еще фото")</f>
        <v>Еще фото</v>
      </c>
      <c r="F378" s="26"/>
      <c r="G378" s="24" t="s">
        <v>362</v>
      </c>
      <c r="H378" s="24" t="s">
        <v>363</v>
      </c>
      <c r="I378" s="24" t="s">
        <v>364</v>
      </c>
      <c r="J378" s="14" t="s">
        <v>418</v>
      </c>
      <c r="K378" s="15" t="s">
        <v>264</v>
      </c>
      <c r="L378" s="53"/>
      <c r="M378" s="14"/>
      <c r="N378" s="14" t="s">
        <v>429</v>
      </c>
      <c r="O378" s="14"/>
      <c r="P378" s="15" t="s">
        <v>430</v>
      </c>
      <c r="Q378" s="16">
        <v>7199</v>
      </c>
      <c r="R378" s="17">
        <v>60</v>
      </c>
      <c r="S378" s="27">
        <v>3311.5399999999995</v>
      </c>
      <c r="T378" s="19" t="s">
        <v>350</v>
      </c>
      <c r="U378" s="20" t="s">
        <v>370</v>
      </c>
      <c r="V378" s="22">
        <v>43</v>
      </c>
      <c r="W378" s="22">
        <v>57</v>
      </c>
      <c r="X378" s="23"/>
    </row>
    <row r="379" spans="1:24" s="1" customFormat="1" ht="21" customHeight="1" x14ac:dyDescent="0.3">
      <c r="A379" s="24" t="s">
        <v>23</v>
      </c>
      <c r="B379" s="24" t="s">
        <v>426</v>
      </c>
      <c r="C379" s="28" t="s">
        <v>427</v>
      </c>
      <c r="D379" s="50"/>
      <c r="E379" s="35" t="str">
        <f>HYPERLINK("https://www.google.ru/search?q=2007053-201&amp;newwindow=1&amp;tbm=isch","Еще фото")</f>
        <v>Еще фото</v>
      </c>
      <c r="F379" s="26"/>
      <c r="G379" s="24" t="s">
        <v>362</v>
      </c>
      <c r="H379" s="24" t="s">
        <v>363</v>
      </c>
      <c r="I379" s="24" t="s">
        <v>364</v>
      </c>
      <c r="J379" s="14" t="s">
        <v>418</v>
      </c>
      <c r="K379" s="15" t="s">
        <v>264</v>
      </c>
      <c r="L379" s="53"/>
      <c r="M379" s="14"/>
      <c r="N379" s="14" t="s">
        <v>429</v>
      </c>
      <c r="O379" s="14"/>
      <c r="P379" s="15" t="s">
        <v>430</v>
      </c>
      <c r="Q379" s="16">
        <v>7199</v>
      </c>
      <c r="R379" s="17">
        <v>60</v>
      </c>
      <c r="S379" s="27">
        <v>3311.5399999999995</v>
      </c>
      <c r="T379" s="19" t="s">
        <v>350</v>
      </c>
      <c r="U379" s="20" t="s">
        <v>371</v>
      </c>
      <c r="V379" s="22">
        <v>44</v>
      </c>
      <c r="W379" s="22">
        <v>1</v>
      </c>
      <c r="X379" s="23"/>
    </row>
    <row r="380" spans="1:24" s="1" customFormat="1" ht="32" customHeight="1" x14ac:dyDescent="0.3">
      <c r="A380" s="24" t="s">
        <v>23</v>
      </c>
      <c r="B380" s="24" t="s">
        <v>426</v>
      </c>
      <c r="C380" s="28" t="s">
        <v>427</v>
      </c>
      <c r="D380" s="51"/>
      <c r="E380" s="35" t="str">
        <f>HYPERLINK("https://www.google.ru/search?q=2007053-201&amp;newwindow=1&amp;tbm=isch","Еще фото")</f>
        <v>Еще фото</v>
      </c>
      <c r="F380" s="26"/>
      <c r="G380" s="24" t="s">
        <v>362</v>
      </c>
      <c r="H380" s="24" t="s">
        <v>363</v>
      </c>
      <c r="I380" s="24" t="s">
        <v>364</v>
      </c>
      <c r="J380" s="14" t="s">
        <v>418</v>
      </c>
      <c r="K380" s="15" t="s">
        <v>264</v>
      </c>
      <c r="L380" s="54"/>
      <c r="M380" s="14"/>
      <c r="N380" s="14" t="s">
        <v>429</v>
      </c>
      <c r="O380" s="14"/>
      <c r="P380" s="15" t="s">
        <v>430</v>
      </c>
      <c r="Q380" s="16">
        <v>7199</v>
      </c>
      <c r="R380" s="17">
        <v>60</v>
      </c>
      <c r="S380" s="27">
        <v>3311.5399999999995</v>
      </c>
      <c r="T380" s="19" t="s">
        <v>350</v>
      </c>
      <c r="U380" s="20" t="s">
        <v>372</v>
      </c>
      <c r="V380" s="22">
        <v>45</v>
      </c>
      <c r="W380" s="22">
        <v>11</v>
      </c>
      <c r="X380" s="23"/>
    </row>
    <row r="381" spans="1:24" s="1" customFormat="1" ht="52.05" customHeight="1" x14ac:dyDescent="0.3">
      <c r="A381" s="11" t="s">
        <v>23</v>
      </c>
      <c r="B381" s="11" t="s">
        <v>431</v>
      </c>
      <c r="C381" s="12" t="s">
        <v>432</v>
      </c>
      <c r="D381" s="55"/>
      <c r="E381" s="35" t="str">
        <f>HYPERLINK("https://www.google.ru/search?q=3011001-001&amp;newwindow=1&amp;tbm=isch","Еще фото")</f>
        <v>Еще фото</v>
      </c>
      <c r="F381" s="26"/>
      <c r="G381" s="11" t="s">
        <v>433</v>
      </c>
      <c r="H381" s="11" t="s">
        <v>312</v>
      </c>
      <c r="I381" s="14" t="s">
        <v>433</v>
      </c>
      <c r="J381" s="14" t="s">
        <v>45</v>
      </c>
      <c r="K381" s="15" t="s">
        <v>264</v>
      </c>
      <c r="L381" s="52" t="s">
        <v>434</v>
      </c>
      <c r="M381" s="14"/>
      <c r="N381" s="14" t="s">
        <v>57</v>
      </c>
      <c r="O381" s="14"/>
      <c r="P381" s="15" t="s">
        <v>435</v>
      </c>
      <c r="Q381" s="16">
        <v>1500</v>
      </c>
      <c r="R381" s="17">
        <v>60</v>
      </c>
      <c r="S381" s="18">
        <v>690</v>
      </c>
      <c r="T381" s="19" t="s">
        <v>268</v>
      </c>
      <c r="U381" s="20" t="s">
        <v>436</v>
      </c>
      <c r="V381" s="21" t="s">
        <v>436</v>
      </c>
      <c r="W381" s="22">
        <v>27</v>
      </c>
      <c r="X381" s="23"/>
    </row>
    <row r="382" spans="1:24" s="1" customFormat="1" ht="61.05" customHeight="1" x14ac:dyDescent="0.3">
      <c r="A382" s="24" t="s">
        <v>23</v>
      </c>
      <c r="B382" s="24" t="s">
        <v>431</v>
      </c>
      <c r="C382" s="12" t="s">
        <v>432</v>
      </c>
      <c r="D382" s="56"/>
      <c r="E382" s="35" t="str">
        <f>HYPERLINK("https://www.google.ru/search?q=3011001-001&amp;newwindow=1&amp;tbm=isch","Еще фото")</f>
        <v>Еще фото</v>
      </c>
      <c r="F382" s="26"/>
      <c r="G382" s="24" t="s">
        <v>433</v>
      </c>
      <c r="H382" s="24" t="s">
        <v>312</v>
      </c>
      <c r="I382" s="24" t="s">
        <v>433</v>
      </c>
      <c r="J382" s="14" t="s">
        <v>45</v>
      </c>
      <c r="K382" s="15" t="s">
        <v>264</v>
      </c>
      <c r="L382" s="54"/>
      <c r="M382" s="14"/>
      <c r="N382" s="14" t="s">
        <v>57</v>
      </c>
      <c r="O382" s="14"/>
      <c r="P382" s="15" t="s">
        <v>435</v>
      </c>
      <c r="Q382" s="16">
        <v>1500</v>
      </c>
      <c r="R382" s="17">
        <v>60</v>
      </c>
      <c r="S382" s="18">
        <v>690</v>
      </c>
      <c r="T382" s="19" t="s">
        <v>268</v>
      </c>
      <c r="U382" s="20" t="s">
        <v>437</v>
      </c>
      <c r="V382" s="21" t="s">
        <v>437</v>
      </c>
      <c r="W382" s="22">
        <v>32</v>
      </c>
      <c r="X382" s="23"/>
    </row>
    <row r="383" spans="1:24" s="1" customFormat="1" ht="52.05" customHeight="1" x14ac:dyDescent="0.3">
      <c r="A383" s="11" t="s">
        <v>23</v>
      </c>
      <c r="B383" s="11" t="s">
        <v>438</v>
      </c>
      <c r="C383" s="12" t="s">
        <v>439</v>
      </c>
      <c r="D383" s="55"/>
      <c r="E383" s="35" t="str">
        <f>HYPERLINK("https://www.google.ru/search?q=3011003-002&amp;newwindow=1&amp;tbm=isch","Еще фото")</f>
        <v>Еще фото</v>
      </c>
      <c r="F383" s="26" t="s">
        <v>77</v>
      </c>
      <c r="G383" s="11" t="s">
        <v>433</v>
      </c>
      <c r="H383" s="11" t="s">
        <v>312</v>
      </c>
      <c r="I383" s="14" t="s">
        <v>433</v>
      </c>
      <c r="J383" s="14" t="s">
        <v>45</v>
      </c>
      <c r="K383" s="15" t="s">
        <v>264</v>
      </c>
      <c r="L383" s="52" t="s">
        <v>440</v>
      </c>
      <c r="M383" s="14"/>
      <c r="N383" s="14" t="s">
        <v>57</v>
      </c>
      <c r="O383" s="14"/>
      <c r="P383" s="15" t="s">
        <v>120</v>
      </c>
      <c r="Q383" s="16">
        <v>1799</v>
      </c>
      <c r="R383" s="17">
        <v>60</v>
      </c>
      <c r="S383" s="18">
        <v>827.54</v>
      </c>
      <c r="T383" s="19" t="s">
        <v>268</v>
      </c>
      <c r="U383" s="20" t="s">
        <v>437</v>
      </c>
      <c r="V383" s="21" t="s">
        <v>437</v>
      </c>
      <c r="W383" s="22">
        <v>2</v>
      </c>
      <c r="X383" s="23"/>
    </row>
    <row r="384" spans="1:24" s="1" customFormat="1" ht="61.05" customHeight="1" x14ac:dyDescent="0.3">
      <c r="A384" s="24" t="s">
        <v>23</v>
      </c>
      <c r="B384" s="24" t="s">
        <v>438</v>
      </c>
      <c r="C384" s="12" t="s">
        <v>439</v>
      </c>
      <c r="D384" s="56"/>
      <c r="E384" s="35" t="str">
        <f>HYPERLINK("https://www.google.ru/search?q=3011003-002&amp;newwindow=1&amp;tbm=isch","Еще фото")</f>
        <v>Еще фото</v>
      </c>
      <c r="F384" s="26" t="s">
        <v>77</v>
      </c>
      <c r="G384" s="24" t="s">
        <v>433</v>
      </c>
      <c r="H384" s="24" t="s">
        <v>312</v>
      </c>
      <c r="I384" s="24" t="s">
        <v>433</v>
      </c>
      <c r="J384" s="14" t="s">
        <v>45</v>
      </c>
      <c r="K384" s="15" t="s">
        <v>264</v>
      </c>
      <c r="L384" s="54"/>
      <c r="M384" s="14"/>
      <c r="N384" s="14" t="s">
        <v>57</v>
      </c>
      <c r="O384" s="14"/>
      <c r="P384" s="15" t="s">
        <v>120</v>
      </c>
      <c r="Q384" s="16">
        <v>1799</v>
      </c>
      <c r="R384" s="17">
        <v>60</v>
      </c>
      <c r="S384" s="18">
        <v>827.54</v>
      </c>
      <c r="T384" s="19" t="s">
        <v>268</v>
      </c>
      <c r="U384" s="20" t="s">
        <v>441</v>
      </c>
      <c r="V384" s="21" t="s">
        <v>441</v>
      </c>
      <c r="W384" s="22">
        <v>18</v>
      </c>
      <c r="X384" s="23"/>
    </row>
    <row r="385" spans="1:24" s="1" customFormat="1" ht="26" customHeight="1" x14ac:dyDescent="0.3">
      <c r="A385" s="11" t="s">
        <v>23</v>
      </c>
      <c r="B385" s="11" t="s">
        <v>442</v>
      </c>
      <c r="C385" s="12" t="s">
        <v>443</v>
      </c>
      <c r="D385" s="49"/>
      <c r="E385" s="35" t="str">
        <f>HYPERLINK("https://www.google.ru/search?q=2007005-101&amp;newwindow=1&amp;tbm=isch","Еще фото")</f>
        <v>Еще фото</v>
      </c>
      <c r="F385" s="26"/>
      <c r="G385" s="11" t="s">
        <v>362</v>
      </c>
      <c r="H385" s="11" t="s">
        <v>363</v>
      </c>
      <c r="I385" s="14" t="s">
        <v>444</v>
      </c>
      <c r="J385" s="14" t="s">
        <v>45</v>
      </c>
      <c r="K385" s="15" t="s">
        <v>54</v>
      </c>
      <c r="L385" s="52" t="s">
        <v>445</v>
      </c>
      <c r="M385" s="14"/>
      <c r="N385" s="14" t="s">
        <v>366</v>
      </c>
      <c r="O385" s="14"/>
      <c r="P385" s="15" t="s">
        <v>446</v>
      </c>
      <c r="Q385" s="16">
        <v>5999</v>
      </c>
      <c r="R385" s="17">
        <v>87.54</v>
      </c>
      <c r="S385" s="18">
        <v>859.93549999999993</v>
      </c>
      <c r="T385" s="19" t="s">
        <v>350</v>
      </c>
      <c r="U385" s="20" t="s">
        <v>368</v>
      </c>
      <c r="V385" s="22">
        <v>41</v>
      </c>
      <c r="W385" s="22">
        <v>93</v>
      </c>
      <c r="X385" s="23"/>
    </row>
    <row r="386" spans="1:24" s="1" customFormat="1" ht="26" customHeight="1" x14ac:dyDescent="0.3">
      <c r="A386" s="24" t="s">
        <v>23</v>
      </c>
      <c r="B386" s="24" t="s">
        <v>442</v>
      </c>
      <c r="C386" s="12" t="s">
        <v>443</v>
      </c>
      <c r="D386" s="50"/>
      <c r="E386" s="35" t="str">
        <f>HYPERLINK("https://www.google.ru/search?q=2007005-101&amp;newwindow=1&amp;tbm=isch","Еще фото")</f>
        <v>Еще фото</v>
      </c>
      <c r="F386" s="26"/>
      <c r="G386" s="24" t="s">
        <v>362</v>
      </c>
      <c r="H386" s="24" t="s">
        <v>363</v>
      </c>
      <c r="I386" s="24" t="s">
        <v>444</v>
      </c>
      <c r="J386" s="14" t="s">
        <v>45</v>
      </c>
      <c r="K386" s="15" t="s">
        <v>54</v>
      </c>
      <c r="L386" s="53"/>
      <c r="M386" s="14"/>
      <c r="N386" s="14" t="s">
        <v>366</v>
      </c>
      <c r="O386" s="14"/>
      <c r="P386" s="15" t="s">
        <v>446</v>
      </c>
      <c r="Q386" s="16">
        <v>5999</v>
      </c>
      <c r="R386" s="17">
        <v>87.54</v>
      </c>
      <c r="S386" s="18">
        <v>859.93549999999993</v>
      </c>
      <c r="T386" s="19" t="s">
        <v>350</v>
      </c>
      <c r="U386" s="20" t="s">
        <v>369</v>
      </c>
      <c r="V386" s="22">
        <v>42</v>
      </c>
      <c r="W386" s="22">
        <v>86</v>
      </c>
      <c r="X386" s="23"/>
    </row>
    <row r="387" spans="1:24" s="1" customFormat="1" ht="26" customHeight="1" x14ac:dyDescent="0.3">
      <c r="A387" s="24" t="s">
        <v>23</v>
      </c>
      <c r="B387" s="24" t="s">
        <v>442</v>
      </c>
      <c r="C387" s="12" t="s">
        <v>443</v>
      </c>
      <c r="D387" s="50"/>
      <c r="E387" s="35" t="str">
        <f>HYPERLINK("https://www.google.ru/search?q=2007005-101&amp;newwindow=1&amp;tbm=isch","Еще фото")</f>
        <v>Еще фото</v>
      </c>
      <c r="F387" s="26"/>
      <c r="G387" s="24" t="s">
        <v>362</v>
      </c>
      <c r="H387" s="24" t="s">
        <v>363</v>
      </c>
      <c r="I387" s="24" t="s">
        <v>444</v>
      </c>
      <c r="J387" s="14" t="s">
        <v>45</v>
      </c>
      <c r="K387" s="15" t="s">
        <v>54</v>
      </c>
      <c r="L387" s="53"/>
      <c r="M387" s="14"/>
      <c r="N387" s="14" t="s">
        <v>366</v>
      </c>
      <c r="O387" s="14"/>
      <c r="P387" s="15" t="s">
        <v>446</v>
      </c>
      <c r="Q387" s="16">
        <v>5999</v>
      </c>
      <c r="R387" s="17">
        <v>87.54</v>
      </c>
      <c r="S387" s="18">
        <v>859.93549999999993</v>
      </c>
      <c r="T387" s="19" t="s">
        <v>350</v>
      </c>
      <c r="U387" s="20" t="s">
        <v>370</v>
      </c>
      <c r="V387" s="22">
        <v>43</v>
      </c>
      <c r="W387" s="22">
        <v>105</v>
      </c>
      <c r="X387" s="23"/>
    </row>
    <row r="388" spans="1:24" s="1" customFormat="1" ht="26" customHeight="1" x14ac:dyDescent="0.3">
      <c r="A388" s="24" t="s">
        <v>23</v>
      </c>
      <c r="B388" s="24" t="s">
        <v>442</v>
      </c>
      <c r="C388" s="12" t="s">
        <v>443</v>
      </c>
      <c r="D388" s="51"/>
      <c r="E388" s="35" t="str">
        <f>HYPERLINK("https://www.google.ru/search?q=2007005-101&amp;newwindow=1&amp;tbm=isch","Еще фото")</f>
        <v>Еще фото</v>
      </c>
      <c r="F388" s="26"/>
      <c r="G388" s="24" t="s">
        <v>362</v>
      </c>
      <c r="H388" s="24" t="s">
        <v>363</v>
      </c>
      <c r="I388" s="24" t="s">
        <v>444</v>
      </c>
      <c r="J388" s="14" t="s">
        <v>45</v>
      </c>
      <c r="K388" s="15" t="s">
        <v>54</v>
      </c>
      <c r="L388" s="54"/>
      <c r="M388" s="14"/>
      <c r="N388" s="14" t="s">
        <v>366</v>
      </c>
      <c r="O388" s="14"/>
      <c r="P388" s="15" t="s">
        <v>446</v>
      </c>
      <c r="Q388" s="16">
        <v>5999</v>
      </c>
      <c r="R388" s="17">
        <v>87.54</v>
      </c>
      <c r="S388" s="18">
        <v>859.93549999999993</v>
      </c>
      <c r="T388" s="19" t="s">
        <v>350</v>
      </c>
      <c r="U388" s="20" t="s">
        <v>371</v>
      </c>
      <c r="V388" s="22">
        <v>44</v>
      </c>
      <c r="W388" s="22">
        <v>29</v>
      </c>
      <c r="X388" s="23"/>
    </row>
    <row r="389" spans="1:24" s="1" customFormat="1" ht="26" customHeight="1" x14ac:dyDescent="0.3">
      <c r="A389" s="11" t="s">
        <v>23</v>
      </c>
      <c r="B389" s="11" t="s">
        <v>447</v>
      </c>
      <c r="C389" s="12" t="s">
        <v>448</v>
      </c>
      <c r="D389" s="49"/>
      <c r="E389" s="35" t="str">
        <f>HYPERLINK("https://www.google.ru/search?q=2007005-402&amp;newwindow=1&amp;tbm=isch","Еще фото")</f>
        <v>Еще фото</v>
      </c>
      <c r="F389" s="26" t="s">
        <v>77</v>
      </c>
      <c r="G389" s="11" t="s">
        <v>362</v>
      </c>
      <c r="H389" s="11" t="s">
        <v>363</v>
      </c>
      <c r="I389" s="14" t="s">
        <v>444</v>
      </c>
      <c r="J389" s="14" t="s">
        <v>45</v>
      </c>
      <c r="K389" s="15" t="s">
        <v>54</v>
      </c>
      <c r="L389" s="52" t="s">
        <v>445</v>
      </c>
      <c r="M389" s="14"/>
      <c r="N389" s="14" t="s">
        <v>449</v>
      </c>
      <c r="O389" s="14"/>
      <c r="P389" s="15" t="s">
        <v>446</v>
      </c>
      <c r="Q389" s="16">
        <v>5999</v>
      </c>
      <c r="R389" s="17">
        <v>86.7</v>
      </c>
      <c r="S389" s="18">
        <v>917.43549999999993</v>
      </c>
      <c r="T389" s="19" t="s">
        <v>350</v>
      </c>
      <c r="U389" s="20" t="s">
        <v>368</v>
      </c>
      <c r="V389" s="22">
        <v>41</v>
      </c>
      <c r="W389" s="22">
        <v>77</v>
      </c>
      <c r="X389" s="23"/>
    </row>
    <row r="390" spans="1:24" s="1" customFormat="1" ht="26" customHeight="1" x14ac:dyDescent="0.3">
      <c r="A390" s="24" t="s">
        <v>23</v>
      </c>
      <c r="B390" s="24" t="s">
        <v>447</v>
      </c>
      <c r="C390" s="12" t="s">
        <v>448</v>
      </c>
      <c r="D390" s="50"/>
      <c r="E390" s="35" t="str">
        <f>HYPERLINK("https://www.google.ru/search?q=2007005-402&amp;newwindow=1&amp;tbm=isch","Еще фото")</f>
        <v>Еще фото</v>
      </c>
      <c r="F390" s="26" t="s">
        <v>77</v>
      </c>
      <c r="G390" s="24" t="s">
        <v>362</v>
      </c>
      <c r="H390" s="24" t="s">
        <v>363</v>
      </c>
      <c r="I390" s="24" t="s">
        <v>444</v>
      </c>
      <c r="J390" s="14" t="s">
        <v>45</v>
      </c>
      <c r="K390" s="15" t="s">
        <v>54</v>
      </c>
      <c r="L390" s="53"/>
      <c r="M390" s="14"/>
      <c r="N390" s="14" t="s">
        <v>449</v>
      </c>
      <c r="O390" s="14"/>
      <c r="P390" s="15" t="s">
        <v>446</v>
      </c>
      <c r="Q390" s="16">
        <v>5999</v>
      </c>
      <c r="R390" s="17">
        <v>86.7</v>
      </c>
      <c r="S390" s="18">
        <v>917.43549999999993</v>
      </c>
      <c r="T390" s="19" t="s">
        <v>350</v>
      </c>
      <c r="U390" s="20" t="s">
        <v>369</v>
      </c>
      <c r="V390" s="22">
        <v>42</v>
      </c>
      <c r="W390" s="22">
        <v>44</v>
      </c>
      <c r="X390" s="23"/>
    </row>
    <row r="391" spans="1:24" s="1" customFormat="1" ht="26" customHeight="1" x14ac:dyDescent="0.3">
      <c r="A391" s="24" t="s">
        <v>23</v>
      </c>
      <c r="B391" s="24" t="s">
        <v>447</v>
      </c>
      <c r="C391" s="12" t="s">
        <v>448</v>
      </c>
      <c r="D391" s="50"/>
      <c r="E391" s="35" t="str">
        <f>HYPERLINK("https://www.google.ru/search?q=2007005-402&amp;newwindow=1&amp;tbm=isch","Еще фото")</f>
        <v>Еще фото</v>
      </c>
      <c r="F391" s="26" t="s">
        <v>77</v>
      </c>
      <c r="G391" s="24" t="s">
        <v>362</v>
      </c>
      <c r="H391" s="24" t="s">
        <v>363</v>
      </c>
      <c r="I391" s="24" t="s">
        <v>444</v>
      </c>
      <c r="J391" s="14" t="s">
        <v>45</v>
      </c>
      <c r="K391" s="15" t="s">
        <v>54</v>
      </c>
      <c r="L391" s="53"/>
      <c r="M391" s="14"/>
      <c r="N391" s="14" t="s">
        <v>449</v>
      </c>
      <c r="O391" s="14"/>
      <c r="P391" s="15" t="s">
        <v>446</v>
      </c>
      <c r="Q391" s="16">
        <v>5999</v>
      </c>
      <c r="R391" s="17">
        <v>86.7</v>
      </c>
      <c r="S391" s="18">
        <v>917.43549999999993</v>
      </c>
      <c r="T391" s="19" t="s">
        <v>350</v>
      </c>
      <c r="U391" s="20" t="s">
        <v>370</v>
      </c>
      <c r="V391" s="22">
        <v>43</v>
      </c>
      <c r="W391" s="22">
        <v>66</v>
      </c>
      <c r="X391" s="23"/>
    </row>
    <row r="392" spans="1:24" s="1" customFormat="1" ht="26" customHeight="1" x14ac:dyDescent="0.3">
      <c r="A392" s="24" t="s">
        <v>23</v>
      </c>
      <c r="B392" s="24" t="s">
        <v>447</v>
      </c>
      <c r="C392" s="12" t="s">
        <v>448</v>
      </c>
      <c r="D392" s="51"/>
      <c r="E392" s="35" t="str">
        <f>HYPERLINK("https://www.google.ru/search?q=2007005-402&amp;newwindow=1&amp;tbm=isch","Еще фото")</f>
        <v>Еще фото</v>
      </c>
      <c r="F392" s="26" t="s">
        <v>77</v>
      </c>
      <c r="G392" s="24" t="s">
        <v>362</v>
      </c>
      <c r="H392" s="24" t="s">
        <v>363</v>
      </c>
      <c r="I392" s="24" t="s">
        <v>444</v>
      </c>
      <c r="J392" s="14" t="s">
        <v>45</v>
      </c>
      <c r="K392" s="15" t="s">
        <v>54</v>
      </c>
      <c r="L392" s="54"/>
      <c r="M392" s="14"/>
      <c r="N392" s="14" t="s">
        <v>449</v>
      </c>
      <c r="O392" s="14"/>
      <c r="P392" s="15" t="s">
        <v>446</v>
      </c>
      <c r="Q392" s="16">
        <v>5999</v>
      </c>
      <c r="R392" s="17">
        <v>86.7</v>
      </c>
      <c r="S392" s="18">
        <v>917.43549999999993</v>
      </c>
      <c r="T392" s="19" t="s">
        <v>350</v>
      </c>
      <c r="U392" s="20" t="s">
        <v>371</v>
      </c>
      <c r="V392" s="22">
        <v>44</v>
      </c>
      <c r="W392" s="22">
        <v>2</v>
      </c>
      <c r="X392" s="23"/>
    </row>
    <row r="393" spans="1:24" s="1" customFormat="1" ht="21" customHeight="1" x14ac:dyDescent="0.3">
      <c r="A393" s="11" t="s">
        <v>23</v>
      </c>
      <c r="B393" s="11" t="s">
        <v>450</v>
      </c>
      <c r="C393" s="25" t="s">
        <v>451</v>
      </c>
      <c r="D393" s="49"/>
      <c r="E393" s="35" t="str">
        <f>HYPERLINK("https://www.google.ru/search?q=2009004-801&amp;newwindow=1&amp;tbm=isch","Еще фото")</f>
        <v>Еще фото</v>
      </c>
      <c r="F393" s="26"/>
      <c r="G393" s="11" t="s">
        <v>452</v>
      </c>
      <c r="H393" s="11" t="s">
        <v>363</v>
      </c>
      <c r="I393" s="14" t="s">
        <v>444</v>
      </c>
      <c r="J393" s="14" t="s">
        <v>45</v>
      </c>
      <c r="K393" s="15" t="s">
        <v>54</v>
      </c>
      <c r="L393" s="52" t="s">
        <v>453</v>
      </c>
      <c r="M393" s="14"/>
      <c r="N393" s="14" t="s">
        <v>454</v>
      </c>
      <c r="O393" s="14"/>
      <c r="P393" s="15" t="s">
        <v>455</v>
      </c>
      <c r="Q393" s="16">
        <v>8799</v>
      </c>
      <c r="R393" s="17">
        <v>85.36</v>
      </c>
      <c r="S393" s="27">
        <v>1480.9354999999998</v>
      </c>
      <c r="T393" s="19" t="s">
        <v>350</v>
      </c>
      <c r="U393" s="20" t="s">
        <v>368</v>
      </c>
      <c r="V393" s="22">
        <v>41</v>
      </c>
      <c r="W393" s="22">
        <v>140</v>
      </c>
      <c r="X393" s="23"/>
    </row>
    <row r="394" spans="1:24" s="1" customFormat="1" ht="21" customHeight="1" x14ac:dyDescent="0.3">
      <c r="A394" s="24" t="s">
        <v>23</v>
      </c>
      <c r="B394" s="24" t="s">
        <v>450</v>
      </c>
      <c r="C394" s="28" t="s">
        <v>451</v>
      </c>
      <c r="D394" s="50"/>
      <c r="E394" s="35" t="str">
        <f>HYPERLINK("https://www.google.ru/search?q=2009004-801&amp;newwindow=1&amp;tbm=isch","Еще фото")</f>
        <v>Еще фото</v>
      </c>
      <c r="F394" s="26"/>
      <c r="G394" s="24" t="s">
        <v>452</v>
      </c>
      <c r="H394" s="24" t="s">
        <v>363</v>
      </c>
      <c r="I394" s="24" t="s">
        <v>444</v>
      </c>
      <c r="J394" s="14" t="s">
        <v>45</v>
      </c>
      <c r="K394" s="15" t="s">
        <v>54</v>
      </c>
      <c r="L394" s="53"/>
      <c r="M394" s="14"/>
      <c r="N394" s="14" t="s">
        <v>454</v>
      </c>
      <c r="O394" s="14"/>
      <c r="P394" s="15" t="s">
        <v>455</v>
      </c>
      <c r="Q394" s="16">
        <v>8799</v>
      </c>
      <c r="R394" s="17">
        <v>85.36</v>
      </c>
      <c r="S394" s="27">
        <v>1480.9354999999998</v>
      </c>
      <c r="T394" s="19" t="s">
        <v>350</v>
      </c>
      <c r="U394" s="20" t="s">
        <v>369</v>
      </c>
      <c r="V394" s="22">
        <v>42</v>
      </c>
      <c r="W394" s="22">
        <v>141</v>
      </c>
      <c r="X394" s="23"/>
    </row>
    <row r="395" spans="1:24" s="1" customFormat="1" ht="21" customHeight="1" x14ac:dyDescent="0.3">
      <c r="A395" s="24" t="s">
        <v>23</v>
      </c>
      <c r="B395" s="24" t="s">
        <v>450</v>
      </c>
      <c r="C395" s="28" t="s">
        <v>451</v>
      </c>
      <c r="D395" s="50"/>
      <c r="E395" s="35" t="str">
        <f>HYPERLINK("https://www.google.ru/search?q=2009004-801&amp;newwindow=1&amp;tbm=isch","Еще фото")</f>
        <v>Еще фото</v>
      </c>
      <c r="F395" s="26"/>
      <c r="G395" s="24" t="s">
        <v>452</v>
      </c>
      <c r="H395" s="24" t="s">
        <v>363</v>
      </c>
      <c r="I395" s="24" t="s">
        <v>444</v>
      </c>
      <c r="J395" s="14" t="s">
        <v>45</v>
      </c>
      <c r="K395" s="15" t="s">
        <v>54</v>
      </c>
      <c r="L395" s="53"/>
      <c r="M395" s="14"/>
      <c r="N395" s="14" t="s">
        <v>454</v>
      </c>
      <c r="O395" s="14"/>
      <c r="P395" s="15" t="s">
        <v>455</v>
      </c>
      <c r="Q395" s="16">
        <v>8799</v>
      </c>
      <c r="R395" s="17">
        <v>85.36</v>
      </c>
      <c r="S395" s="27">
        <v>1480.9354999999998</v>
      </c>
      <c r="T395" s="19" t="s">
        <v>350</v>
      </c>
      <c r="U395" s="20" t="s">
        <v>370</v>
      </c>
      <c r="V395" s="22">
        <v>43</v>
      </c>
      <c r="W395" s="22">
        <v>153</v>
      </c>
      <c r="X395" s="23"/>
    </row>
    <row r="396" spans="1:24" s="1" customFormat="1" ht="21" customHeight="1" x14ac:dyDescent="0.3">
      <c r="A396" s="24" t="s">
        <v>23</v>
      </c>
      <c r="B396" s="24" t="s">
        <v>450</v>
      </c>
      <c r="C396" s="28" t="s">
        <v>451</v>
      </c>
      <c r="D396" s="50"/>
      <c r="E396" s="35" t="str">
        <f>HYPERLINK("https://www.google.ru/search?q=2009004-801&amp;newwindow=1&amp;tbm=isch","Еще фото")</f>
        <v>Еще фото</v>
      </c>
      <c r="F396" s="26"/>
      <c r="G396" s="24" t="s">
        <v>452</v>
      </c>
      <c r="H396" s="24" t="s">
        <v>363</v>
      </c>
      <c r="I396" s="24" t="s">
        <v>444</v>
      </c>
      <c r="J396" s="14" t="s">
        <v>45</v>
      </c>
      <c r="K396" s="15" t="s">
        <v>54</v>
      </c>
      <c r="L396" s="53"/>
      <c r="M396" s="14"/>
      <c r="N396" s="14" t="s">
        <v>454</v>
      </c>
      <c r="O396" s="14"/>
      <c r="P396" s="15" t="s">
        <v>455</v>
      </c>
      <c r="Q396" s="16">
        <v>8799</v>
      </c>
      <c r="R396" s="17">
        <v>85.36</v>
      </c>
      <c r="S396" s="27">
        <v>1480.9354999999998</v>
      </c>
      <c r="T396" s="19" t="s">
        <v>350</v>
      </c>
      <c r="U396" s="20" t="s">
        <v>371</v>
      </c>
      <c r="V396" s="22">
        <v>44</v>
      </c>
      <c r="W396" s="22">
        <v>89</v>
      </c>
      <c r="X396" s="23"/>
    </row>
    <row r="397" spans="1:24" s="1" customFormat="1" ht="32" customHeight="1" x14ac:dyDescent="0.3">
      <c r="A397" s="24" t="s">
        <v>23</v>
      </c>
      <c r="B397" s="24" t="s">
        <v>450</v>
      </c>
      <c r="C397" s="28" t="s">
        <v>451</v>
      </c>
      <c r="D397" s="51"/>
      <c r="E397" s="35" t="str">
        <f>HYPERLINK("https://www.google.ru/search?q=2009004-801&amp;newwindow=1&amp;tbm=isch","Еще фото")</f>
        <v>Еще фото</v>
      </c>
      <c r="F397" s="26"/>
      <c r="G397" s="24" t="s">
        <v>452</v>
      </c>
      <c r="H397" s="24" t="s">
        <v>363</v>
      </c>
      <c r="I397" s="24" t="s">
        <v>444</v>
      </c>
      <c r="J397" s="14" t="s">
        <v>45</v>
      </c>
      <c r="K397" s="15" t="s">
        <v>54</v>
      </c>
      <c r="L397" s="54"/>
      <c r="M397" s="14"/>
      <c r="N397" s="14" t="s">
        <v>454</v>
      </c>
      <c r="O397" s="14"/>
      <c r="P397" s="15" t="s">
        <v>455</v>
      </c>
      <c r="Q397" s="16">
        <v>8799</v>
      </c>
      <c r="R397" s="17">
        <v>85.36</v>
      </c>
      <c r="S397" s="27">
        <v>1480.9354999999998</v>
      </c>
      <c r="T397" s="19" t="s">
        <v>350</v>
      </c>
      <c r="U397" s="20" t="s">
        <v>372</v>
      </c>
      <c r="V397" s="22">
        <v>45</v>
      </c>
      <c r="W397" s="22">
        <v>11</v>
      </c>
      <c r="X397" s="23"/>
    </row>
    <row r="398" spans="1:24" s="1" customFormat="1" ht="26" customHeight="1" x14ac:dyDescent="0.3">
      <c r="A398" s="11" t="s">
        <v>23</v>
      </c>
      <c r="B398" s="11" t="s">
        <v>456</v>
      </c>
      <c r="C398" s="12" t="s">
        <v>457</v>
      </c>
      <c r="D398" s="49"/>
      <c r="E398" s="35" t="str">
        <f>HYPERLINK("https://www.google.ru/search?q=2009016-001&amp;newwindow=1&amp;tbm=isch","Еще фото")</f>
        <v>Еще фото</v>
      </c>
      <c r="F398" s="26"/>
      <c r="G398" s="11" t="s">
        <v>452</v>
      </c>
      <c r="H398" s="11" t="s">
        <v>363</v>
      </c>
      <c r="I398" s="14" t="s">
        <v>444</v>
      </c>
      <c r="J398" s="14" t="s">
        <v>45</v>
      </c>
      <c r="K398" s="15" t="s">
        <v>54</v>
      </c>
      <c r="L398" s="52" t="s">
        <v>458</v>
      </c>
      <c r="M398" s="14"/>
      <c r="N398" s="14" t="s">
        <v>57</v>
      </c>
      <c r="O398" s="14"/>
      <c r="P398" s="15" t="s">
        <v>459</v>
      </c>
      <c r="Q398" s="16">
        <v>8599</v>
      </c>
      <c r="R398" s="17">
        <v>84.21</v>
      </c>
      <c r="S398" s="27">
        <v>1561.4354999999998</v>
      </c>
      <c r="T398" s="19" t="s">
        <v>350</v>
      </c>
      <c r="U398" s="20" t="s">
        <v>368</v>
      </c>
      <c r="V398" s="22">
        <v>41</v>
      </c>
      <c r="W398" s="22">
        <v>2</v>
      </c>
      <c r="X398" s="23"/>
    </row>
    <row r="399" spans="1:24" s="1" customFormat="1" ht="26" customHeight="1" x14ac:dyDescent="0.3">
      <c r="A399" s="24" t="s">
        <v>23</v>
      </c>
      <c r="B399" s="24" t="s">
        <v>456</v>
      </c>
      <c r="C399" s="12" t="s">
        <v>457</v>
      </c>
      <c r="D399" s="50"/>
      <c r="E399" s="35" t="str">
        <f>HYPERLINK("https://www.google.ru/search?q=2009016-001&amp;newwindow=1&amp;tbm=isch","Еще фото")</f>
        <v>Еще фото</v>
      </c>
      <c r="F399" s="26"/>
      <c r="G399" s="24" t="s">
        <v>452</v>
      </c>
      <c r="H399" s="24" t="s">
        <v>363</v>
      </c>
      <c r="I399" s="24" t="s">
        <v>444</v>
      </c>
      <c r="J399" s="14" t="s">
        <v>45</v>
      </c>
      <c r="K399" s="15" t="s">
        <v>54</v>
      </c>
      <c r="L399" s="53"/>
      <c r="M399" s="14"/>
      <c r="N399" s="14" t="s">
        <v>57</v>
      </c>
      <c r="O399" s="14"/>
      <c r="P399" s="15" t="s">
        <v>459</v>
      </c>
      <c r="Q399" s="16">
        <v>8599</v>
      </c>
      <c r="R399" s="17">
        <v>84.21</v>
      </c>
      <c r="S399" s="27">
        <v>1561.4354999999998</v>
      </c>
      <c r="T399" s="19" t="s">
        <v>350</v>
      </c>
      <c r="U399" s="20" t="s">
        <v>369</v>
      </c>
      <c r="V399" s="22">
        <v>42</v>
      </c>
      <c r="W399" s="22">
        <v>3</v>
      </c>
      <c r="X399" s="23"/>
    </row>
    <row r="400" spans="1:24" s="1" customFormat="1" ht="26" customHeight="1" x14ac:dyDescent="0.3">
      <c r="A400" s="24" t="s">
        <v>23</v>
      </c>
      <c r="B400" s="24" t="s">
        <v>456</v>
      </c>
      <c r="C400" s="12" t="s">
        <v>457</v>
      </c>
      <c r="D400" s="50"/>
      <c r="E400" s="35" t="str">
        <f>HYPERLINK("https://www.google.ru/search?q=2009016-001&amp;newwindow=1&amp;tbm=isch","Еще фото")</f>
        <v>Еще фото</v>
      </c>
      <c r="F400" s="26"/>
      <c r="G400" s="24" t="s">
        <v>452</v>
      </c>
      <c r="H400" s="24" t="s">
        <v>363</v>
      </c>
      <c r="I400" s="24" t="s">
        <v>444</v>
      </c>
      <c r="J400" s="14" t="s">
        <v>45</v>
      </c>
      <c r="K400" s="15" t="s">
        <v>54</v>
      </c>
      <c r="L400" s="53"/>
      <c r="M400" s="14"/>
      <c r="N400" s="14" t="s">
        <v>57</v>
      </c>
      <c r="O400" s="14"/>
      <c r="P400" s="15" t="s">
        <v>459</v>
      </c>
      <c r="Q400" s="16">
        <v>8599</v>
      </c>
      <c r="R400" s="17">
        <v>84.21</v>
      </c>
      <c r="S400" s="27">
        <v>1561.4354999999998</v>
      </c>
      <c r="T400" s="19" t="s">
        <v>350</v>
      </c>
      <c r="U400" s="20" t="s">
        <v>370</v>
      </c>
      <c r="V400" s="22">
        <v>43</v>
      </c>
      <c r="W400" s="22">
        <v>103</v>
      </c>
      <c r="X400" s="23"/>
    </row>
    <row r="401" spans="1:24" s="1" customFormat="1" ht="26" customHeight="1" x14ac:dyDescent="0.3">
      <c r="A401" s="24" t="s">
        <v>23</v>
      </c>
      <c r="B401" s="24" t="s">
        <v>456</v>
      </c>
      <c r="C401" s="12" t="s">
        <v>457</v>
      </c>
      <c r="D401" s="51"/>
      <c r="E401" s="35" t="str">
        <f>HYPERLINK("https://www.google.ru/search?q=2009016-001&amp;newwindow=1&amp;tbm=isch","Еще фото")</f>
        <v>Еще фото</v>
      </c>
      <c r="F401" s="26"/>
      <c r="G401" s="24" t="s">
        <v>452</v>
      </c>
      <c r="H401" s="24" t="s">
        <v>363</v>
      </c>
      <c r="I401" s="24" t="s">
        <v>444</v>
      </c>
      <c r="J401" s="14" t="s">
        <v>45</v>
      </c>
      <c r="K401" s="15" t="s">
        <v>54</v>
      </c>
      <c r="L401" s="54"/>
      <c r="M401" s="14"/>
      <c r="N401" s="14" t="s">
        <v>57</v>
      </c>
      <c r="O401" s="14"/>
      <c r="P401" s="15" t="s">
        <v>459</v>
      </c>
      <c r="Q401" s="16">
        <v>8599</v>
      </c>
      <c r="R401" s="17">
        <v>84.21</v>
      </c>
      <c r="S401" s="27">
        <v>1561.4354999999998</v>
      </c>
      <c r="T401" s="19" t="s">
        <v>350</v>
      </c>
      <c r="U401" s="20" t="s">
        <v>371</v>
      </c>
      <c r="V401" s="22">
        <v>44</v>
      </c>
      <c r="W401" s="22">
        <v>79</v>
      </c>
      <c r="X401" s="23"/>
    </row>
    <row r="402" spans="1:24" s="1" customFormat="1" ht="21" customHeight="1" x14ac:dyDescent="0.3">
      <c r="A402" s="11" t="s">
        <v>23</v>
      </c>
      <c r="B402" s="11" t="s">
        <v>460</v>
      </c>
      <c r="C402" s="25" t="s">
        <v>461</v>
      </c>
      <c r="D402" s="49"/>
      <c r="E402" s="35" t="str">
        <f>HYPERLINK("https://www.google.ru/search?q=2009016-800&amp;newwindow=1&amp;tbm=isch","Еще фото")</f>
        <v>Еще фото</v>
      </c>
      <c r="F402" s="26"/>
      <c r="G402" s="11" t="s">
        <v>452</v>
      </c>
      <c r="H402" s="11" t="s">
        <v>363</v>
      </c>
      <c r="I402" s="14" t="s">
        <v>444</v>
      </c>
      <c r="J402" s="14" t="s">
        <v>45</v>
      </c>
      <c r="K402" s="15" t="s">
        <v>54</v>
      </c>
      <c r="L402" s="52" t="s">
        <v>458</v>
      </c>
      <c r="M402" s="14"/>
      <c r="N402" s="14" t="s">
        <v>454</v>
      </c>
      <c r="O402" s="14"/>
      <c r="P402" s="15" t="s">
        <v>459</v>
      </c>
      <c r="Q402" s="16">
        <v>8599</v>
      </c>
      <c r="R402" s="17">
        <v>84.21</v>
      </c>
      <c r="S402" s="27">
        <v>1561.4354999999998</v>
      </c>
      <c r="T402" s="19" t="s">
        <v>350</v>
      </c>
      <c r="U402" s="20" t="s">
        <v>368</v>
      </c>
      <c r="V402" s="22">
        <v>41</v>
      </c>
      <c r="W402" s="22">
        <v>3</v>
      </c>
      <c r="X402" s="23"/>
    </row>
    <row r="403" spans="1:24" s="1" customFormat="1" ht="21" customHeight="1" x14ac:dyDescent="0.3">
      <c r="A403" s="24" t="s">
        <v>23</v>
      </c>
      <c r="B403" s="24" t="s">
        <v>460</v>
      </c>
      <c r="C403" s="28" t="s">
        <v>461</v>
      </c>
      <c r="D403" s="50"/>
      <c r="E403" s="35" t="str">
        <f>HYPERLINK("https://www.google.ru/search?q=2009016-800&amp;newwindow=1&amp;tbm=isch","Еще фото")</f>
        <v>Еще фото</v>
      </c>
      <c r="F403" s="26"/>
      <c r="G403" s="24" t="s">
        <v>452</v>
      </c>
      <c r="H403" s="24" t="s">
        <v>363</v>
      </c>
      <c r="I403" s="24" t="s">
        <v>444</v>
      </c>
      <c r="J403" s="14" t="s">
        <v>45</v>
      </c>
      <c r="K403" s="15" t="s">
        <v>54</v>
      </c>
      <c r="L403" s="53"/>
      <c r="M403" s="14"/>
      <c r="N403" s="14" t="s">
        <v>454</v>
      </c>
      <c r="O403" s="14"/>
      <c r="P403" s="15" t="s">
        <v>459</v>
      </c>
      <c r="Q403" s="16">
        <v>8599</v>
      </c>
      <c r="R403" s="17">
        <v>84.21</v>
      </c>
      <c r="S403" s="27">
        <v>1561.4354999999998</v>
      </c>
      <c r="T403" s="19" t="s">
        <v>350</v>
      </c>
      <c r="U403" s="20" t="s">
        <v>369</v>
      </c>
      <c r="V403" s="22">
        <v>42</v>
      </c>
      <c r="W403" s="22">
        <v>4</v>
      </c>
      <c r="X403" s="23"/>
    </row>
    <row r="404" spans="1:24" s="1" customFormat="1" ht="21" customHeight="1" x14ac:dyDescent="0.3">
      <c r="A404" s="24" t="s">
        <v>23</v>
      </c>
      <c r="B404" s="24" t="s">
        <v>460</v>
      </c>
      <c r="C404" s="28" t="s">
        <v>461</v>
      </c>
      <c r="D404" s="50"/>
      <c r="E404" s="35" t="str">
        <f>HYPERLINK("https://www.google.ru/search?q=2009016-800&amp;newwindow=1&amp;tbm=isch","Еще фото")</f>
        <v>Еще фото</v>
      </c>
      <c r="F404" s="26"/>
      <c r="G404" s="24" t="s">
        <v>452</v>
      </c>
      <c r="H404" s="24" t="s">
        <v>363</v>
      </c>
      <c r="I404" s="24" t="s">
        <v>444</v>
      </c>
      <c r="J404" s="14" t="s">
        <v>45</v>
      </c>
      <c r="K404" s="15" t="s">
        <v>54</v>
      </c>
      <c r="L404" s="53"/>
      <c r="M404" s="14"/>
      <c r="N404" s="14" t="s">
        <v>454</v>
      </c>
      <c r="O404" s="14"/>
      <c r="P404" s="15" t="s">
        <v>459</v>
      </c>
      <c r="Q404" s="16">
        <v>8599</v>
      </c>
      <c r="R404" s="17">
        <v>84.21</v>
      </c>
      <c r="S404" s="27">
        <v>1561.4354999999998</v>
      </c>
      <c r="T404" s="19" t="s">
        <v>350</v>
      </c>
      <c r="U404" s="20" t="s">
        <v>370</v>
      </c>
      <c r="V404" s="22">
        <v>43</v>
      </c>
      <c r="W404" s="22">
        <v>127</v>
      </c>
      <c r="X404" s="23"/>
    </row>
    <row r="405" spans="1:24" s="1" customFormat="1" ht="21" customHeight="1" x14ac:dyDescent="0.3">
      <c r="A405" s="24" t="s">
        <v>23</v>
      </c>
      <c r="B405" s="24" t="s">
        <v>460</v>
      </c>
      <c r="C405" s="28" t="s">
        <v>461</v>
      </c>
      <c r="D405" s="50"/>
      <c r="E405" s="35" t="str">
        <f>HYPERLINK("https://www.google.ru/search?q=2009016-800&amp;newwindow=1&amp;tbm=isch","Еще фото")</f>
        <v>Еще фото</v>
      </c>
      <c r="F405" s="26"/>
      <c r="G405" s="24" t="s">
        <v>452</v>
      </c>
      <c r="H405" s="24" t="s">
        <v>363</v>
      </c>
      <c r="I405" s="24" t="s">
        <v>444</v>
      </c>
      <c r="J405" s="14" t="s">
        <v>45</v>
      </c>
      <c r="K405" s="15" t="s">
        <v>54</v>
      </c>
      <c r="L405" s="53"/>
      <c r="M405" s="14"/>
      <c r="N405" s="14" t="s">
        <v>454</v>
      </c>
      <c r="O405" s="14"/>
      <c r="P405" s="15" t="s">
        <v>459</v>
      </c>
      <c r="Q405" s="16">
        <v>8599</v>
      </c>
      <c r="R405" s="17">
        <v>84.21</v>
      </c>
      <c r="S405" s="27">
        <v>1561.4354999999998</v>
      </c>
      <c r="T405" s="19" t="s">
        <v>350</v>
      </c>
      <c r="U405" s="20" t="s">
        <v>371</v>
      </c>
      <c r="V405" s="22">
        <v>44</v>
      </c>
      <c r="W405" s="22">
        <v>105</v>
      </c>
      <c r="X405" s="23"/>
    </row>
    <row r="406" spans="1:24" s="1" customFormat="1" ht="32" customHeight="1" x14ac:dyDescent="0.3">
      <c r="A406" s="24" t="s">
        <v>23</v>
      </c>
      <c r="B406" s="24" t="s">
        <v>460</v>
      </c>
      <c r="C406" s="28" t="s">
        <v>461</v>
      </c>
      <c r="D406" s="51"/>
      <c r="E406" s="35" t="str">
        <f>HYPERLINK("https://www.google.ru/search?q=2009016-800&amp;newwindow=1&amp;tbm=isch","Еще фото")</f>
        <v>Еще фото</v>
      </c>
      <c r="F406" s="26"/>
      <c r="G406" s="24" t="s">
        <v>452</v>
      </c>
      <c r="H406" s="24" t="s">
        <v>363</v>
      </c>
      <c r="I406" s="24" t="s">
        <v>444</v>
      </c>
      <c r="J406" s="14" t="s">
        <v>45</v>
      </c>
      <c r="K406" s="15" t="s">
        <v>54</v>
      </c>
      <c r="L406" s="54"/>
      <c r="M406" s="14"/>
      <c r="N406" s="14" t="s">
        <v>454</v>
      </c>
      <c r="O406" s="14"/>
      <c r="P406" s="15" t="s">
        <v>459</v>
      </c>
      <c r="Q406" s="16">
        <v>8599</v>
      </c>
      <c r="R406" s="17">
        <v>84.21</v>
      </c>
      <c r="S406" s="27">
        <v>1561.4354999999998</v>
      </c>
      <c r="T406" s="19" t="s">
        <v>350</v>
      </c>
      <c r="U406" s="20" t="s">
        <v>372</v>
      </c>
      <c r="V406" s="22">
        <v>45</v>
      </c>
      <c r="W406" s="22">
        <v>1</v>
      </c>
      <c r="X406" s="23"/>
    </row>
    <row r="407" spans="1:24" s="1" customFormat="1" ht="21" customHeight="1" x14ac:dyDescent="0.3">
      <c r="A407" s="11" t="s">
        <v>23</v>
      </c>
      <c r="B407" s="11" t="s">
        <v>462</v>
      </c>
      <c r="C407" s="25" t="s">
        <v>463</v>
      </c>
      <c r="D407" s="49"/>
      <c r="E407" s="35" t="str">
        <f>HYPERLINK("https://www.google.ru/search?q=2009006-019&amp;newwindow=1&amp;tbm=isch","Еще фото")</f>
        <v>Еще фото</v>
      </c>
      <c r="F407" s="26"/>
      <c r="G407" s="11" t="s">
        <v>452</v>
      </c>
      <c r="H407" s="11" t="s">
        <v>363</v>
      </c>
      <c r="I407" s="14" t="s">
        <v>444</v>
      </c>
      <c r="J407" s="14" t="s">
        <v>45</v>
      </c>
      <c r="K407" s="15" t="s">
        <v>54</v>
      </c>
      <c r="L407" s="52" t="s">
        <v>464</v>
      </c>
      <c r="M407" s="14"/>
      <c r="N407" s="14" t="s">
        <v>81</v>
      </c>
      <c r="O407" s="14"/>
      <c r="P407" s="15" t="s">
        <v>465</v>
      </c>
      <c r="Q407" s="16">
        <v>9199</v>
      </c>
      <c r="R407" s="17">
        <v>84.15</v>
      </c>
      <c r="S407" s="27">
        <v>1676.4354999999998</v>
      </c>
      <c r="T407" s="19" t="s">
        <v>350</v>
      </c>
      <c r="U407" s="20" t="s">
        <v>368</v>
      </c>
      <c r="V407" s="22">
        <v>41</v>
      </c>
      <c r="W407" s="22">
        <v>137</v>
      </c>
      <c r="X407" s="23"/>
    </row>
    <row r="408" spans="1:24" s="1" customFormat="1" ht="21" customHeight="1" x14ac:dyDescent="0.3">
      <c r="A408" s="24" t="s">
        <v>23</v>
      </c>
      <c r="B408" s="24" t="s">
        <v>462</v>
      </c>
      <c r="C408" s="28" t="s">
        <v>463</v>
      </c>
      <c r="D408" s="50"/>
      <c r="E408" s="35" t="str">
        <f>HYPERLINK("https://www.google.ru/search?q=2009006-019&amp;newwindow=1&amp;tbm=isch","Еще фото")</f>
        <v>Еще фото</v>
      </c>
      <c r="F408" s="26"/>
      <c r="G408" s="24" t="s">
        <v>452</v>
      </c>
      <c r="H408" s="24" t="s">
        <v>363</v>
      </c>
      <c r="I408" s="24" t="s">
        <v>444</v>
      </c>
      <c r="J408" s="14" t="s">
        <v>45</v>
      </c>
      <c r="K408" s="15" t="s">
        <v>54</v>
      </c>
      <c r="L408" s="53"/>
      <c r="M408" s="14"/>
      <c r="N408" s="14" t="s">
        <v>81</v>
      </c>
      <c r="O408" s="14"/>
      <c r="P408" s="15" t="s">
        <v>465</v>
      </c>
      <c r="Q408" s="16">
        <v>9199</v>
      </c>
      <c r="R408" s="17">
        <v>84.15</v>
      </c>
      <c r="S408" s="27">
        <v>1676.4354999999998</v>
      </c>
      <c r="T408" s="19" t="s">
        <v>350</v>
      </c>
      <c r="U408" s="20" t="s">
        <v>369</v>
      </c>
      <c r="V408" s="22">
        <v>42</v>
      </c>
      <c r="W408" s="22">
        <v>156</v>
      </c>
      <c r="X408" s="23"/>
    </row>
    <row r="409" spans="1:24" s="1" customFormat="1" ht="21" customHeight="1" x14ac:dyDescent="0.3">
      <c r="A409" s="24" t="s">
        <v>23</v>
      </c>
      <c r="B409" s="24" t="s">
        <v>462</v>
      </c>
      <c r="C409" s="28" t="s">
        <v>463</v>
      </c>
      <c r="D409" s="50"/>
      <c r="E409" s="35" t="str">
        <f>HYPERLINK("https://www.google.ru/search?q=2009006-019&amp;newwindow=1&amp;tbm=isch","Еще фото")</f>
        <v>Еще фото</v>
      </c>
      <c r="F409" s="26"/>
      <c r="G409" s="24" t="s">
        <v>452</v>
      </c>
      <c r="H409" s="24" t="s">
        <v>363</v>
      </c>
      <c r="I409" s="24" t="s">
        <v>444</v>
      </c>
      <c r="J409" s="14" t="s">
        <v>45</v>
      </c>
      <c r="K409" s="15" t="s">
        <v>54</v>
      </c>
      <c r="L409" s="53"/>
      <c r="M409" s="14"/>
      <c r="N409" s="14" t="s">
        <v>81</v>
      </c>
      <c r="O409" s="14"/>
      <c r="P409" s="15" t="s">
        <v>465</v>
      </c>
      <c r="Q409" s="16">
        <v>9199</v>
      </c>
      <c r="R409" s="17">
        <v>84.15</v>
      </c>
      <c r="S409" s="27">
        <v>1676.4354999999998</v>
      </c>
      <c r="T409" s="19" t="s">
        <v>350</v>
      </c>
      <c r="U409" s="20" t="s">
        <v>370</v>
      </c>
      <c r="V409" s="22">
        <v>43</v>
      </c>
      <c r="W409" s="22">
        <v>163</v>
      </c>
      <c r="X409" s="23"/>
    </row>
    <row r="410" spans="1:24" s="1" customFormat="1" ht="21" customHeight="1" x14ac:dyDescent="0.3">
      <c r="A410" s="24" t="s">
        <v>23</v>
      </c>
      <c r="B410" s="24" t="s">
        <v>462</v>
      </c>
      <c r="C410" s="28" t="s">
        <v>463</v>
      </c>
      <c r="D410" s="50"/>
      <c r="E410" s="35" t="str">
        <f>HYPERLINK("https://www.google.ru/search?q=2009006-019&amp;newwindow=1&amp;tbm=isch","Еще фото")</f>
        <v>Еще фото</v>
      </c>
      <c r="F410" s="26"/>
      <c r="G410" s="24" t="s">
        <v>452</v>
      </c>
      <c r="H410" s="24" t="s">
        <v>363</v>
      </c>
      <c r="I410" s="24" t="s">
        <v>444</v>
      </c>
      <c r="J410" s="14" t="s">
        <v>45</v>
      </c>
      <c r="K410" s="15" t="s">
        <v>54</v>
      </c>
      <c r="L410" s="53"/>
      <c r="M410" s="14"/>
      <c r="N410" s="14" t="s">
        <v>81</v>
      </c>
      <c r="O410" s="14"/>
      <c r="P410" s="15" t="s">
        <v>465</v>
      </c>
      <c r="Q410" s="16">
        <v>9199</v>
      </c>
      <c r="R410" s="17">
        <v>84.15</v>
      </c>
      <c r="S410" s="27">
        <v>1676.4354999999998</v>
      </c>
      <c r="T410" s="19" t="s">
        <v>350</v>
      </c>
      <c r="U410" s="20" t="s">
        <v>371</v>
      </c>
      <c r="V410" s="22">
        <v>44</v>
      </c>
      <c r="W410" s="22">
        <v>95</v>
      </c>
      <c r="X410" s="23"/>
    </row>
    <row r="411" spans="1:24" s="1" customFormat="1" ht="32" customHeight="1" x14ac:dyDescent="0.3">
      <c r="A411" s="24" t="s">
        <v>23</v>
      </c>
      <c r="B411" s="24" t="s">
        <v>462</v>
      </c>
      <c r="C411" s="28" t="s">
        <v>463</v>
      </c>
      <c r="D411" s="51"/>
      <c r="E411" s="35" t="str">
        <f>HYPERLINK("https://www.google.ru/search?q=2009006-019&amp;newwindow=1&amp;tbm=isch","Еще фото")</f>
        <v>Еще фото</v>
      </c>
      <c r="F411" s="26"/>
      <c r="G411" s="24" t="s">
        <v>452</v>
      </c>
      <c r="H411" s="24" t="s">
        <v>363</v>
      </c>
      <c r="I411" s="24" t="s">
        <v>444</v>
      </c>
      <c r="J411" s="14" t="s">
        <v>45</v>
      </c>
      <c r="K411" s="15" t="s">
        <v>54</v>
      </c>
      <c r="L411" s="54"/>
      <c r="M411" s="14"/>
      <c r="N411" s="14" t="s">
        <v>81</v>
      </c>
      <c r="O411" s="14"/>
      <c r="P411" s="15" t="s">
        <v>465</v>
      </c>
      <c r="Q411" s="16">
        <v>9199</v>
      </c>
      <c r="R411" s="17">
        <v>84.15</v>
      </c>
      <c r="S411" s="27">
        <v>1676.4354999999998</v>
      </c>
      <c r="T411" s="19" t="s">
        <v>350</v>
      </c>
      <c r="U411" s="20" t="s">
        <v>372</v>
      </c>
      <c r="V411" s="22">
        <v>45</v>
      </c>
      <c r="W411" s="22">
        <v>19</v>
      </c>
      <c r="X411" s="23"/>
    </row>
    <row r="412" spans="1:24" s="1" customFormat="1" ht="26" customHeight="1" x14ac:dyDescent="0.3">
      <c r="A412" s="11" t="s">
        <v>23</v>
      </c>
      <c r="B412" s="11" t="s">
        <v>466</v>
      </c>
      <c r="C412" s="12" t="s">
        <v>467</v>
      </c>
      <c r="D412" s="49"/>
      <c r="E412" s="35" t="str">
        <f>HYPERLINK("https://www.google.ru/search?q=2009113-001&amp;newwindow=1&amp;tbm=isch","Еще фото")</f>
        <v>Еще фото</v>
      </c>
      <c r="F412" s="26"/>
      <c r="G412" s="11" t="s">
        <v>452</v>
      </c>
      <c r="H412" s="11" t="s">
        <v>363</v>
      </c>
      <c r="I412" s="14" t="s">
        <v>444</v>
      </c>
      <c r="J412" s="14" t="s">
        <v>45</v>
      </c>
      <c r="K412" s="15" t="s">
        <v>54</v>
      </c>
      <c r="L412" s="52" t="s">
        <v>468</v>
      </c>
      <c r="M412" s="14"/>
      <c r="N412" s="14" t="s">
        <v>57</v>
      </c>
      <c r="O412" s="14"/>
      <c r="P412" s="15" t="s">
        <v>469</v>
      </c>
      <c r="Q412" s="16">
        <v>11499</v>
      </c>
      <c r="R412" s="17">
        <v>83.5</v>
      </c>
      <c r="S412" s="27">
        <v>2182.4354999999996</v>
      </c>
      <c r="T412" s="19" t="s">
        <v>350</v>
      </c>
      <c r="U412" s="20" t="s">
        <v>368</v>
      </c>
      <c r="V412" s="22">
        <v>41</v>
      </c>
      <c r="W412" s="22">
        <v>1</v>
      </c>
      <c r="X412" s="23"/>
    </row>
    <row r="413" spans="1:24" s="1" customFormat="1" ht="26" customHeight="1" x14ac:dyDescent="0.3">
      <c r="A413" s="24" t="s">
        <v>23</v>
      </c>
      <c r="B413" s="24" t="s">
        <v>466</v>
      </c>
      <c r="C413" s="12" t="s">
        <v>467</v>
      </c>
      <c r="D413" s="50"/>
      <c r="E413" s="35" t="str">
        <f>HYPERLINK("https://www.google.ru/search?q=2009113-001&amp;newwindow=1&amp;tbm=isch","Еще фото")</f>
        <v>Еще фото</v>
      </c>
      <c r="F413" s="26"/>
      <c r="G413" s="24" t="s">
        <v>452</v>
      </c>
      <c r="H413" s="24" t="s">
        <v>363</v>
      </c>
      <c r="I413" s="24" t="s">
        <v>444</v>
      </c>
      <c r="J413" s="14" t="s">
        <v>45</v>
      </c>
      <c r="K413" s="15" t="s">
        <v>54</v>
      </c>
      <c r="L413" s="53"/>
      <c r="M413" s="14"/>
      <c r="N413" s="14" t="s">
        <v>57</v>
      </c>
      <c r="O413" s="14"/>
      <c r="P413" s="15" t="s">
        <v>469</v>
      </c>
      <c r="Q413" s="16">
        <v>11499</v>
      </c>
      <c r="R413" s="17">
        <v>83.5</v>
      </c>
      <c r="S413" s="27">
        <v>2182.4354999999996</v>
      </c>
      <c r="T413" s="19" t="s">
        <v>350</v>
      </c>
      <c r="U413" s="20" t="s">
        <v>369</v>
      </c>
      <c r="V413" s="22">
        <v>42</v>
      </c>
      <c r="W413" s="22">
        <v>2</v>
      </c>
      <c r="X413" s="23"/>
    </row>
    <row r="414" spans="1:24" s="1" customFormat="1" ht="26" customHeight="1" x14ac:dyDescent="0.3">
      <c r="A414" s="24" t="s">
        <v>23</v>
      </c>
      <c r="B414" s="24" t="s">
        <v>466</v>
      </c>
      <c r="C414" s="12" t="s">
        <v>467</v>
      </c>
      <c r="D414" s="50"/>
      <c r="E414" s="35" t="str">
        <f>HYPERLINK("https://www.google.ru/search?q=2009113-001&amp;newwindow=1&amp;tbm=isch","Еще фото")</f>
        <v>Еще фото</v>
      </c>
      <c r="F414" s="26"/>
      <c r="G414" s="24" t="s">
        <v>452</v>
      </c>
      <c r="H414" s="24" t="s">
        <v>363</v>
      </c>
      <c r="I414" s="24" t="s">
        <v>444</v>
      </c>
      <c r="J414" s="14" t="s">
        <v>45</v>
      </c>
      <c r="K414" s="15" t="s">
        <v>54</v>
      </c>
      <c r="L414" s="53"/>
      <c r="M414" s="14"/>
      <c r="N414" s="14" t="s">
        <v>57</v>
      </c>
      <c r="O414" s="14"/>
      <c r="P414" s="15" t="s">
        <v>469</v>
      </c>
      <c r="Q414" s="16">
        <v>11499</v>
      </c>
      <c r="R414" s="17">
        <v>83.5</v>
      </c>
      <c r="S414" s="27">
        <v>2182.4354999999996</v>
      </c>
      <c r="T414" s="19" t="s">
        <v>350</v>
      </c>
      <c r="U414" s="20" t="s">
        <v>370</v>
      </c>
      <c r="V414" s="22">
        <v>43</v>
      </c>
      <c r="W414" s="22">
        <v>103</v>
      </c>
      <c r="X414" s="23"/>
    </row>
    <row r="415" spans="1:24" s="1" customFormat="1" ht="26" customHeight="1" x14ac:dyDescent="0.3">
      <c r="A415" s="24" t="s">
        <v>23</v>
      </c>
      <c r="B415" s="24" t="s">
        <v>466</v>
      </c>
      <c r="C415" s="12" t="s">
        <v>467</v>
      </c>
      <c r="D415" s="51"/>
      <c r="E415" s="35" t="str">
        <f>HYPERLINK("https://www.google.ru/search?q=2009113-001&amp;newwindow=1&amp;tbm=isch","Еще фото")</f>
        <v>Еще фото</v>
      </c>
      <c r="F415" s="26"/>
      <c r="G415" s="24" t="s">
        <v>452</v>
      </c>
      <c r="H415" s="24" t="s">
        <v>363</v>
      </c>
      <c r="I415" s="24" t="s">
        <v>444</v>
      </c>
      <c r="J415" s="14" t="s">
        <v>45</v>
      </c>
      <c r="K415" s="15" t="s">
        <v>54</v>
      </c>
      <c r="L415" s="54"/>
      <c r="M415" s="14"/>
      <c r="N415" s="14" t="s">
        <v>57</v>
      </c>
      <c r="O415" s="14"/>
      <c r="P415" s="15" t="s">
        <v>469</v>
      </c>
      <c r="Q415" s="16">
        <v>11499</v>
      </c>
      <c r="R415" s="17">
        <v>83.5</v>
      </c>
      <c r="S415" s="27">
        <v>2182.4354999999996</v>
      </c>
      <c r="T415" s="19" t="s">
        <v>350</v>
      </c>
      <c r="U415" s="20" t="s">
        <v>371</v>
      </c>
      <c r="V415" s="22">
        <v>44</v>
      </c>
      <c r="W415" s="22">
        <v>85</v>
      </c>
      <c r="X415" s="23"/>
    </row>
    <row r="416" spans="1:24" s="1" customFormat="1" ht="26" customHeight="1" x14ac:dyDescent="0.3">
      <c r="A416" s="11" t="s">
        <v>23</v>
      </c>
      <c r="B416" s="11" t="s">
        <v>470</v>
      </c>
      <c r="C416" s="12" t="s">
        <v>471</v>
      </c>
      <c r="D416" s="49"/>
      <c r="E416" s="35" t="str">
        <f>HYPERLINK("https://www.google.ru/search?q=2009113-302&amp;newwindow=1&amp;tbm=isch","Еще фото")</f>
        <v>Еще фото</v>
      </c>
      <c r="F416" s="26"/>
      <c r="G416" s="11" t="s">
        <v>452</v>
      </c>
      <c r="H416" s="11" t="s">
        <v>363</v>
      </c>
      <c r="I416" s="14" t="s">
        <v>444</v>
      </c>
      <c r="J416" s="14" t="s">
        <v>45</v>
      </c>
      <c r="K416" s="15" t="s">
        <v>54</v>
      </c>
      <c r="L416" s="52" t="s">
        <v>468</v>
      </c>
      <c r="M416" s="14"/>
      <c r="N416" s="14" t="s">
        <v>144</v>
      </c>
      <c r="O416" s="14"/>
      <c r="P416" s="15" t="s">
        <v>469</v>
      </c>
      <c r="Q416" s="16">
        <v>11499</v>
      </c>
      <c r="R416" s="17">
        <v>83.15</v>
      </c>
      <c r="S416" s="27">
        <v>2228.4354999999996</v>
      </c>
      <c r="T416" s="19" t="s">
        <v>350</v>
      </c>
      <c r="U416" s="20" t="s">
        <v>368</v>
      </c>
      <c r="V416" s="22">
        <v>41</v>
      </c>
      <c r="W416" s="22">
        <v>1</v>
      </c>
      <c r="X416" s="23"/>
    </row>
    <row r="417" spans="1:24" s="1" customFormat="1" ht="26" customHeight="1" x14ac:dyDescent="0.3">
      <c r="A417" s="24" t="s">
        <v>23</v>
      </c>
      <c r="B417" s="24" t="s">
        <v>470</v>
      </c>
      <c r="C417" s="12" t="s">
        <v>471</v>
      </c>
      <c r="D417" s="50"/>
      <c r="E417" s="35" t="str">
        <f>HYPERLINK("https://www.google.ru/search?q=2009113-302&amp;newwindow=1&amp;tbm=isch","Еще фото")</f>
        <v>Еще фото</v>
      </c>
      <c r="F417" s="26"/>
      <c r="G417" s="24" t="s">
        <v>452</v>
      </c>
      <c r="H417" s="24" t="s">
        <v>363</v>
      </c>
      <c r="I417" s="24" t="s">
        <v>444</v>
      </c>
      <c r="J417" s="14" t="s">
        <v>45</v>
      </c>
      <c r="K417" s="15" t="s">
        <v>54</v>
      </c>
      <c r="L417" s="53"/>
      <c r="M417" s="14"/>
      <c r="N417" s="14" t="s">
        <v>144</v>
      </c>
      <c r="O417" s="14"/>
      <c r="P417" s="15" t="s">
        <v>469</v>
      </c>
      <c r="Q417" s="16">
        <v>11499</v>
      </c>
      <c r="R417" s="17">
        <v>83.15</v>
      </c>
      <c r="S417" s="27">
        <v>2228.4354999999996</v>
      </c>
      <c r="T417" s="19" t="s">
        <v>350</v>
      </c>
      <c r="U417" s="20" t="s">
        <v>369</v>
      </c>
      <c r="V417" s="22">
        <v>42</v>
      </c>
      <c r="W417" s="22">
        <v>5</v>
      </c>
      <c r="X417" s="23"/>
    </row>
    <row r="418" spans="1:24" s="1" customFormat="1" ht="26" customHeight="1" x14ac:dyDescent="0.3">
      <c r="A418" s="24" t="s">
        <v>23</v>
      </c>
      <c r="B418" s="24" t="s">
        <v>470</v>
      </c>
      <c r="C418" s="12" t="s">
        <v>471</v>
      </c>
      <c r="D418" s="50"/>
      <c r="E418" s="35" t="str">
        <f>HYPERLINK("https://www.google.ru/search?q=2009113-302&amp;newwindow=1&amp;tbm=isch","Еще фото")</f>
        <v>Еще фото</v>
      </c>
      <c r="F418" s="26"/>
      <c r="G418" s="24" t="s">
        <v>452</v>
      </c>
      <c r="H418" s="24" t="s">
        <v>363</v>
      </c>
      <c r="I418" s="24" t="s">
        <v>444</v>
      </c>
      <c r="J418" s="14" t="s">
        <v>45</v>
      </c>
      <c r="K418" s="15" t="s">
        <v>54</v>
      </c>
      <c r="L418" s="53"/>
      <c r="M418" s="14"/>
      <c r="N418" s="14" t="s">
        <v>144</v>
      </c>
      <c r="O418" s="14"/>
      <c r="P418" s="15" t="s">
        <v>469</v>
      </c>
      <c r="Q418" s="16">
        <v>11499</v>
      </c>
      <c r="R418" s="17">
        <v>83.15</v>
      </c>
      <c r="S418" s="27">
        <v>2228.4354999999996</v>
      </c>
      <c r="T418" s="19" t="s">
        <v>350</v>
      </c>
      <c r="U418" s="20" t="s">
        <v>370</v>
      </c>
      <c r="V418" s="22">
        <v>43</v>
      </c>
      <c r="W418" s="22">
        <v>136</v>
      </c>
      <c r="X418" s="23"/>
    </row>
    <row r="419" spans="1:24" s="1" customFormat="1" ht="26" customHeight="1" x14ac:dyDescent="0.3">
      <c r="A419" s="24" t="s">
        <v>23</v>
      </c>
      <c r="B419" s="24" t="s">
        <v>470</v>
      </c>
      <c r="C419" s="12" t="s">
        <v>471</v>
      </c>
      <c r="D419" s="51"/>
      <c r="E419" s="35" t="str">
        <f>HYPERLINK("https://www.google.ru/search?q=2009113-302&amp;newwindow=1&amp;tbm=isch","Еще фото")</f>
        <v>Еще фото</v>
      </c>
      <c r="F419" s="26"/>
      <c r="G419" s="24" t="s">
        <v>452</v>
      </c>
      <c r="H419" s="24" t="s">
        <v>363</v>
      </c>
      <c r="I419" s="24" t="s">
        <v>444</v>
      </c>
      <c r="J419" s="14" t="s">
        <v>45</v>
      </c>
      <c r="K419" s="15" t="s">
        <v>54</v>
      </c>
      <c r="L419" s="54"/>
      <c r="M419" s="14"/>
      <c r="N419" s="14" t="s">
        <v>144</v>
      </c>
      <c r="O419" s="14"/>
      <c r="P419" s="15" t="s">
        <v>469</v>
      </c>
      <c r="Q419" s="16">
        <v>11499</v>
      </c>
      <c r="R419" s="17">
        <v>83.15</v>
      </c>
      <c r="S419" s="27">
        <v>2228.4354999999996</v>
      </c>
      <c r="T419" s="19" t="s">
        <v>350</v>
      </c>
      <c r="U419" s="20" t="s">
        <v>371</v>
      </c>
      <c r="V419" s="22">
        <v>44</v>
      </c>
      <c r="W419" s="22">
        <v>83</v>
      </c>
      <c r="X419" s="23"/>
    </row>
    <row r="420" spans="1:24" s="1" customFormat="1" ht="21" customHeight="1" x14ac:dyDescent="0.3">
      <c r="A420" s="11" t="s">
        <v>23</v>
      </c>
      <c r="B420" s="11" t="s">
        <v>472</v>
      </c>
      <c r="C420" s="25" t="s">
        <v>473</v>
      </c>
      <c r="D420" s="49"/>
      <c r="E420" s="35" t="str">
        <f>HYPERLINK("https://www.google.ru/search?q=2009007-019&amp;newwindow=1&amp;tbm=isch","Еще фото")</f>
        <v>Еще фото</v>
      </c>
      <c r="F420" s="26"/>
      <c r="G420" s="11" t="s">
        <v>452</v>
      </c>
      <c r="H420" s="11" t="s">
        <v>363</v>
      </c>
      <c r="I420" s="14" t="s">
        <v>444</v>
      </c>
      <c r="J420" s="14" t="s">
        <v>45</v>
      </c>
      <c r="K420" s="15" t="s">
        <v>54</v>
      </c>
      <c r="L420" s="52" t="s">
        <v>474</v>
      </c>
      <c r="M420" s="14"/>
      <c r="N420" s="14" t="s">
        <v>81</v>
      </c>
      <c r="O420" s="14"/>
      <c r="P420" s="15" t="s">
        <v>465</v>
      </c>
      <c r="Q420" s="16">
        <v>9999</v>
      </c>
      <c r="R420" s="17">
        <v>81.72</v>
      </c>
      <c r="S420" s="27">
        <v>2101.9354999999996</v>
      </c>
      <c r="T420" s="19" t="s">
        <v>350</v>
      </c>
      <c r="U420" s="20" t="s">
        <v>368</v>
      </c>
      <c r="V420" s="22">
        <v>41</v>
      </c>
      <c r="W420" s="22">
        <v>141</v>
      </c>
      <c r="X420" s="23"/>
    </row>
    <row r="421" spans="1:24" s="1" customFormat="1" ht="21" customHeight="1" x14ac:dyDescent="0.3">
      <c r="A421" s="24" t="s">
        <v>23</v>
      </c>
      <c r="B421" s="24" t="s">
        <v>472</v>
      </c>
      <c r="C421" s="28" t="s">
        <v>473</v>
      </c>
      <c r="D421" s="50"/>
      <c r="E421" s="35" t="str">
        <f>HYPERLINK("https://www.google.ru/search?q=2009007-019&amp;newwindow=1&amp;tbm=isch","Еще фото")</f>
        <v>Еще фото</v>
      </c>
      <c r="F421" s="26"/>
      <c r="G421" s="24" t="s">
        <v>452</v>
      </c>
      <c r="H421" s="24" t="s">
        <v>363</v>
      </c>
      <c r="I421" s="24" t="s">
        <v>444</v>
      </c>
      <c r="J421" s="14" t="s">
        <v>45</v>
      </c>
      <c r="K421" s="15" t="s">
        <v>54</v>
      </c>
      <c r="L421" s="53"/>
      <c r="M421" s="14"/>
      <c r="N421" s="14" t="s">
        <v>81</v>
      </c>
      <c r="O421" s="14"/>
      <c r="P421" s="15" t="s">
        <v>465</v>
      </c>
      <c r="Q421" s="16">
        <v>9999</v>
      </c>
      <c r="R421" s="17">
        <v>81.72</v>
      </c>
      <c r="S421" s="27">
        <v>2101.9354999999996</v>
      </c>
      <c r="T421" s="19" t="s">
        <v>350</v>
      </c>
      <c r="U421" s="20" t="s">
        <v>369</v>
      </c>
      <c r="V421" s="22">
        <v>42</v>
      </c>
      <c r="W421" s="22">
        <v>134</v>
      </c>
      <c r="X421" s="23"/>
    </row>
    <row r="422" spans="1:24" s="1" customFormat="1" ht="21" customHeight="1" x14ac:dyDescent="0.3">
      <c r="A422" s="24" t="s">
        <v>23</v>
      </c>
      <c r="B422" s="24" t="s">
        <v>472</v>
      </c>
      <c r="C422" s="28" t="s">
        <v>473</v>
      </c>
      <c r="D422" s="50"/>
      <c r="E422" s="35" t="str">
        <f>HYPERLINK("https://www.google.ru/search?q=2009007-019&amp;newwindow=1&amp;tbm=isch","Еще фото")</f>
        <v>Еще фото</v>
      </c>
      <c r="F422" s="26"/>
      <c r="G422" s="24" t="s">
        <v>452</v>
      </c>
      <c r="H422" s="24" t="s">
        <v>363</v>
      </c>
      <c r="I422" s="24" t="s">
        <v>444</v>
      </c>
      <c r="J422" s="14" t="s">
        <v>45</v>
      </c>
      <c r="K422" s="15" t="s">
        <v>54</v>
      </c>
      <c r="L422" s="53"/>
      <c r="M422" s="14"/>
      <c r="N422" s="14" t="s">
        <v>81</v>
      </c>
      <c r="O422" s="14"/>
      <c r="P422" s="15" t="s">
        <v>465</v>
      </c>
      <c r="Q422" s="16">
        <v>9999</v>
      </c>
      <c r="R422" s="17">
        <v>81.72</v>
      </c>
      <c r="S422" s="27">
        <v>2101.9354999999996</v>
      </c>
      <c r="T422" s="19" t="s">
        <v>350</v>
      </c>
      <c r="U422" s="20" t="s">
        <v>370</v>
      </c>
      <c r="V422" s="22">
        <v>43</v>
      </c>
      <c r="W422" s="22">
        <v>150</v>
      </c>
      <c r="X422" s="23"/>
    </row>
    <row r="423" spans="1:24" s="1" customFormat="1" ht="21" customHeight="1" x14ac:dyDescent="0.3">
      <c r="A423" s="24" t="s">
        <v>23</v>
      </c>
      <c r="B423" s="24" t="s">
        <v>472</v>
      </c>
      <c r="C423" s="28" t="s">
        <v>473</v>
      </c>
      <c r="D423" s="50"/>
      <c r="E423" s="35" t="str">
        <f>HYPERLINK("https://www.google.ru/search?q=2009007-019&amp;newwindow=1&amp;tbm=isch","Еще фото")</f>
        <v>Еще фото</v>
      </c>
      <c r="F423" s="26"/>
      <c r="G423" s="24" t="s">
        <v>452</v>
      </c>
      <c r="H423" s="24" t="s">
        <v>363</v>
      </c>
      <c r="I423" s="24" t="s">
        <v>444</v>
      </c>
      <c r="J423" s="14" t="s">
        <v>45</v>
      </c>
      <c r="K423" s="15" t="s">
        <v>54</v>
      </c>
      <c r="L423" s="53"/>
      <c r="M423" s="14"/>
      <c r="N423" s="14" t="s">
        <v>81</v>
      </c>
      <c r="O423" s="14"/>
      <c r="P423" s="15" t="s">
        <v>465</v>
      </c>
      <c r="Q423" s="16">
        <v>9999</v>
      </c>
      <c r="R423" s="17">
        <v>81.72</v>
      </c>
      <c r="S423" s="27">
        <v>2101.9354999999996</v>
      </c>
      <c r="T423" s="19" t="s">
        <v>350</v>
      </c>
      <c r="U423" s="20" t="s">
        <v>371</v>
      </c>
      <c r="V423" s="22">
        <v>44</v>
      </c>
      <c r="W423" s="22">
        <v>72</v>
      </c>
      <c r="X423" s="23"/>
    </row>
    <row r="424" spans="1:24" s="1" customFormat="1" ht="32" customHeight="1" x14ac:dyDescent="0.3">
      <c r="A424" s="24" t="s">
        <v>23</v>
      </c>
      <c r="B424" s="24" t="s">
        <v>472</v>
      </c>
      <c r="C424" s="28" t="s">
        <v>473</v>
      </c>
      <c r="D424" s="51"/>
      <c r="E424" s="35" t="str">
        <f>HYPERLINK("https://www.google.ru/search?q=2009007-019&amp;newwindow=1&amp;tbm=isch","Еще фото")</f>
        <v>Еще фото</v>
      </c>
      <c r="F424" s="26"/>
      <c r="G424" s="24" t="s">
        <v>452</v>
      </c>
      <c r="H424" s="24" t="s">
        <v>363</v>
      </c>
      <c r="I424" s="24" t="s">
        <v>444</v>
      </c>
      <c r="J424" s="14" t="s">
        <v>45</v>
      </c>
      <c r="K424" s="15" t="s">
        <v>54</v>
      </c>
      <c r="L424" s="54"/>
      <c r="M424" s="14"/>
      <c r="N424" s="14" t="s">
        <v>81</v>
      </c>
      <c r="O424" s="14"/>
      <c r="P424" s="15" t="s">
        <v>465</v>
      </c>
      <c r="Q424" s="16">
        <v>9999</v>
      </c>
      <c r="R424" s="17">
        <v>81.72</v>
      </c>
      <c r="S424" s="27">
        <v>2101.9354999999996</v>
      </c>
      <c r="T424" s="19" t="s">
        <v>350</v>
      </c>
      <c r="U424" s="20" t="s">
        <v>372</v>
      </c>
      <c r="V424" s="22">
        <v>45</v>
      </c>
      <c r="W424" s="22">
        <v>14</v>
      </c>
      <c r="X424" s="23"/>
    </row>
    <row r="425" spans="1:24" s="1" customFormat="1" ht="21" customHeight="1" x14ac:dyDescent="0.3">
      <c r="A425" s="11" t="s">
        <v>23</v>
      </c>
      <c r="B425" s="11" t="s">
        <v>475</v>
      </c>
      <c r="C425" s="25" t="s">
        <v>476</v>
      </c>
      <c r="D425" s="49"/>
      <c r="E425" s="35" t="str">
        <f>HYPERLINK("https://www.google.ru/search?q=2009007-001&amp;newwindow=1&amp;tbm=isch","Еще фото")</f>
        <v>Еще фото</v>
      </c>
      <c r="F425" s="26"/>
      <c r="G425" s="11" t="s">
        <v>452</v>
      </c>
      <c r="H425" s="11" t="s">
        <v>363</v>
      </c>
      <c r="I425" s="14" t="s">
        <v>444</v>
      </c>
      <c r="J425" s="14" t="s">
        <v>45</v>
      </c>
      <c r="K425" s="15" t="s">
        <v>54</v>
      </c>
      <c r="L425" s="52" t="s">
        <v>474</v>
      </c>
      <c r="M425" s="14"/>
      <c r="N425" s="14" t="s">
        <v>57</v>
      </c>
      <c r="O425" s="14"/>
      <c r="P425" s="15" t="s">
        <v>465</v>
      </c>
      <c r="Q425" s="16">
        <v>9999</v>
      </c>
      <c r="R425" s="17">
        <v>80.42</v>
      </c>
      <c r="S425" s="27">
        <v>2251.4354999999996</v>
      </c>
      <c r="T425" s="19" t="s">
        <v>350</v>
      </c>
      <c r="U425" s="20" t="s">
        <v>368</v>
      </c>
      <c r="V425" s="22">
        <v>41</v>
      </c>
      <c r="W425" s="22">
        <v>103</v>
      </c>
      <c r="X425" s="23"/>
    </row>
    <row r="426" spans="1:24" s="1" customFormat="1" ht="21" customHeight="1" x14ac:dyDescent="0.3">
      <c r="A426" s="24" t="s">
        <v>23</v>
      </c>
      <c r="B426" s="24" t="s">
        <v>475</v>
      </c>
      <c r="C426" s="28" t="s">
        <v>476</v>
      </c>
      <c r="D426" s="50"/>
      <c r="E426" s="35" t="str">
        <f>HYPERLINK("https://www.google.ru/search?q=2009007-001&amp;newwindow=1&amp;tbm=isch","Еще фото")</f>
        <v>Еще фото</v>
      </c>
      <c r="F426" s="26"/>
      <c r="G426" s="24" t="s">
        <v>452</v>
      </c>
      <c r="H426" s="24" t="s">
        <v>363</v>
      </c>
      <c r="I426" s="24" t="s">
        <v>444</v>
      </c>
      <c r="J426" s="14" t="s">
        <v>45</v>
      </c>
      <c r="K426" s="15" t="s">
        <v>54</v>
      </c>
      <c r="L426" s="53"/>
      <c r="M426" s="14"/>
      <c r="N426" s="14" t="s">
        <v>57</v>
      </c>
      <c r="O426" s="14"/>
      <c r="P426" s="15" t="s">
        <v>465</v>
      </c>
      <c r="Q426" s="16">
        <v>9999</v>
      </c>
      <c r="R426" s="17">
        <v>80.42</v>
      </c>
      <c r="S426" s="27">
        <v>2251.4354999999996</v>
      </c>
      <c r="T426" s="19" t="s">
        <v>350</v>
      </c>
      <c r="U426" s="20" t="s">
        <v>369</v>
      </c>
      <c r="V426" s="22">
        <v>42</v>
      </c>
      <c r="W426" s="22">
        <v>65</v>
      </c>
      <c r="X426" s="23"/>
    </row>
    <row r="427" spans="1:24" s="1" customFormat="1" ht="21" customHeight="1" x14ac:dyDescent="0.3">
      <c r="A427" s="24" t="s">
        <v>23</v>
      </c>
      <c r="B427" s="24" t="s">
        <v>475</v>
      </c>
      <c r="C427" s="28" t="s">
        <v>476</v>
      </c>
      <c r="D427" s="50"/>
      <c r="E427" s="35" t="str">
        <f>HYPERLINK("https://www.google.ru/search?q=2009007-001&amp;newwindow=1&amp;tbm=isch","Еще фото")</f>
        <v>Еще фото</v>
      </c>
      <c r="F427" s="26"/>
      <c r="G427" s="24" t="s">
        <v>452</v>
      </c>
      <c r="H427" s="24" t="s">
        <v>363</v>
      </c>
      <c r="I427" s="24" t="s">
        <v>444</v>
      </c>
      <c r="J427" s="14" t="s">
        <v>45</v>
      </c>
      <c r="K427" s="15" t="s">
        <v>54</v>
      </c>
      <c r="L427" s="53"/>
      <c r="M427" s="14"/>
      <c r="N427" s="14" t="s">
        <v>57</v>
      </c>
      <c r="O427" s="14"/>
      <c r="P427" s="15" t="s">
        <v>465</v>
      </c>
      <c r="Q427" s="16">
        <v>9999</v>
      </c>
      <c r="R427" s="17">
        <v>80.42</v>
      </c>
      <c r="S427" s="27">
        <v>2251.4354999999996</v>
      </c>
      <c r="T427" s="19" t="s">
        <v>350</v>
      </c>
      <c r="U427" s="20" t="s">
        <v>370</v>
      </c>
      <c r="V427" s="22">
        <v>43</v>
      </c>
      <c r="W427" s="22">
        <v>84</v>
      </c>
      <c r="X427" s="23"/>
    </row>
    <row r="428" spans="1:24" s="1" customFormat="1" ht="21" customHeight="1" x14ac:dyDescent="0.3">
      <c r="A428" s="24" t="s">
        <v>23</v>
      </c>
      <c r="B428" s="24" t="s">
        <v>475</v>
      </c>
      <c r="C428" s="28" t="s">
        <v>476</v>
      </c>
      <c r="D428" s="50"/>
      <c r="E428" s="35" t="str">
        <f>HYPERLINK("https://www.google.ru/search?q=2009007-001&amp;newwindow=1&amp;tbm=isch","Еще фото")</f>
        <v>Еще фото</v>
      </c>
      <c r="F428" s="26"/>
      <c r="G428" s="24" t="s">
        <v>452</v>
      </c>
      <c r="H428" s="24" t="s">
        <v>363</v>
      </c>
      <c r="I428" s="24" t="s">
        <v>444</v>
      </c>
      <c r="J428" s="14" t="s">
        <v>45</v>
      </c>
      <c r="K428" s="15" t="s">
        <v>54</v>
      </c>
      <c r="L428" s="53"/>
      <c r="M428" s="14"/>
      <c r="N428" s="14" t="s">
        <v>57</v>
      </c>
      <c r="O428" s="14"/>
      <c r="P428" s="15" t="s">
        <v>465</v>
      </c>
      <c r="Q428" s="16">
        <v>9999</v>
      </c>
      <c r="R428" s="17">
        <v>80.42</v>
      </c>
      <c r="S428" s="27">
        <v>2251.4354999999996</v>
      </c>
      <c r="T428" s="19" t="s">
        <v>350</v>
      </c>
      <c r="U428" s="20" t="s">
        <v>371</v>
      </c>
      <c r="V428" s="22">
        <v>44</v>
      </c>
      <c r="W428" s="22">
        <v>7</v>
      </c>
      <c r="X428" s="23"/>
    </row>
    <row r="429" spans="1:24" s="1" customFormat="1" ht="32" customHeight="1" x14ac:dyDescent="0.3">
      <c r="A429" s="24" t="s">
        <v>23</v>
      </c>
      <c r="B429" s="24" t="s">
        <v>475</v>
      </c>
      <c r="C429" s="28" t="s">
        <v>476</v>
      </c>
      <c r="D429" s="51"/>
      <c r="E429" s="35" t="str">
        <f>HYPERLINK("https://www.google.ru/search?q=2009007-001&amp;newwindow=1&amp;tbm=isch","Еще фото")</f>
        <v>Еще фото</v>
      </c>
      <c r="F429" s="26"/>
      <c r="G429" s="24" t="s">
        <v>452</v>
      </c>
      <c r="H429" s="24" t="s">
        <v>363</v>
      </c>
      <c r="I429" s="24" t="s">
        <v>444</v>
      </c>
      <c r="J429" s="14" t="s">
        <v>45</v>
      </c>
      <c r="K429" s="15" t="s">
        <v>54</v>
      </c>
      <c r="L429" s="54"/>
      <c r="M429" s="14"/>
      <c r="N429" s="14" t="s">
        <v>57</v>
      </c>
      <c r="O429" s="14"/>
      <c r="P429" s="15" t="s">
        <v>465</v>
      </c>
      <c r="Q429" s="16">
        <v>9999</v>
      </c>
      <c r="R429" s="17">
        <v>80.42</v>
      </c>
      <c r="S429" s="27">
        <v>2251.4354999999996</v>
      </c>
      <c r="T429" s="19" t="s">
        <v>350</v>
      </c>
      <c r="U429" s="20" t="s">
        <v>372</v>
      </c>
      <c r="V429" s="22">
        <v>45</v>
      </c>
      <c r="W429" s="22">
        <v>3</v>
      </c>
      <c r="X429" s="23"/>
    </row>
    <row r="430" spans="1:24" s="1" customFormat="1" ht="21" customHeight="1" x14ac:dyDescent="0.3">
      <c r="A430" s="11" t="s">
        <v>23</v>
      </c>
      <c r="B430" s="11" t="s">
        <v>477</v>
      </c>
      <c r="C430" s="25" t="s">
        <v>478</v>
      </c>
      <c r="D430" s="49"/>
      <c r="E430" s="35" t="str">
        <f>HYPERLINK("https://www.google.ru/search?q=2009005-001&amp;newwindow=1&amp;tbm=isch","Еще фото")</f>
        <v>Еще фото</v>
      </c>
      <c r="F430" s="26"/>
      <c r="G430" s="11" t="s">
        <v>452</v>
      </c>
      <c r="H430" s="11" t="s">
        <v>363</v>
      </c>
      <c r="I430" s="14" t="s">
        <v>444</v>
      </c>
      <c r="J430" s="14" t="s">
        <v>45</v>
      </c>
      <c r="K430" s="15" t="s">
        <v>54</v>
      </c>
      <c r="L430" s="52" t="s">
        <v>479</v>
      </c>
      <c r="M430" s="14"/>
      <c r="N430" s="14" t="s">
        <v>57</v>
      </c>
      <c r="O430" s="14"/>
      <c r="P430" s="15" t="s">
        <v>480</v>
      </c>
      <c r="Q430" s="16">
        <v>10499</v>
      </c>
      <c r="R430" s="17">
        <v>80.400000000000006</v>
      </c>
      <c r="S430" s="27">
        <v>2366.4354999999996</v>
      </c>
      <c r="T430" s="19" t="s">
        <v>350</v>
      </c>
      <c r="U430" s="20" t="s">
        <v>368</v>
      </c>
      <c r="V430" s="22">
        <v>41</v>
      </c>
      <c r="W430" s="22">
        <v>71</v>
      </c>
      <c r="X430" s="23"/>
    </row>
    <row r="431" spans="1:24" s="1" customFormat="1" ht="21" customHeight="1" x14ac:dyDescent="0.3">
      <c r="A431" s="24" t="s">
        <v>23</v>
      </c>
      <c r="B431" s="24" t="s">
        <v>477</v>
      </c>
      <c r="C431" s="28" t="s">
        <v>478</v>
      </c>
      <c r="D431" s="50"/>
      <c r="E431" s="35" t="str">
        <f>HYPERLINK("https://www.google.ru/search?q=2009005-001&amp;newwindow=1&amp;tbm=isch","Еще фото")</f>
        <v>Еще фото</v>
      </c>
      <c r="F431" s="26"/>
      <c r="G431" s="24" t="s">
        <v>452</v>
      </c>
      <c r="H431" s="24" t="s">
        <v>363</v>
      </c>
      <c r="I431" s="24" t="s">
        <v>444</v>
      </c>
      <c r="J431" s="14" t="s">
        <v>45</v>
      </c>
      <c r="K431" s="15" t="s">
        <v>54</v>
      </c>
      <c r="L431" s="53"/>
      <c r="M431" s="14"/>
      <c r="N431" s="14" t="s">
        <v>57</v>
      </c>
      <c r="O431" s="14"/>
      <c r="P431" s="15" t="s">
        <v>480</v>
      </c>
      <c r="Q431" s="16">
        <v>10499</v>
      </c>
      <c r="R431" s="17">
        <v>80.400000000000006</v>
      </c>
      <c r="S431" s="27">
        <v>2366.4354999999996</v>
      </c>
      <c r="T431" s="19" t="s">
        <v>350</v>
      </c>
      <c r="U431" s="20" t="s">
        <v>369</v>
      </c>
      <c r="V431" s="22">
        <v>42</v>
      </c>
      <c r="W431" s="22">
        <v>87</v>
      </c>
      <c r="X431" s="23"/>
    </row>
    <row r="432" spans="1:24" s="1" customFormat="1" ht="21" customHeight="1" x14ac:dyDescent="0.3">
      <c r="A432" s="24" t="s">
        <v>23</v>
      </c>
      <c r="B432" s="24" t="s">
        <v>477</v>
      </c>
      <c r="C432" s="28" t="s">
        <v>478</v>
      </c>
      <c r="D432" s="50"/>
      <c r="E432" s="35" t="str">
        <f>HYPERLINK("https://www.google.ru/search?q=2009005-001&amp;newwindow=1&amp;tbm=isch","Еще фото")</f>
        <v>Еще фото</v>
      </c>
      <c r="F432" s="26"/>
      <c r="G432" s="24" t="s">
        <v>452</v>
      </c>
      <c r="H432" s="24" t="s">
        <v>363</v>
      </c>
      <c r="I432" s="24" t="s">
        <v>444</v>
      </c>
      <c r="J432" s="14" t="s">
        <v>45</v>
      </c>
      <c r="K432" s="15" t="s">
        <v>54</v>
      </c>
      <c r="L432" s="53"/>
      <c r="M432" s="14"/>
      <c r="N432" s="14" t="s">
        <v>57</v>
      </c>
      <c r="O432" s="14"/>
      <c r="P432" s="15" t="s">
        <v>480</v>
      </c>
      <c r="Q432" s="16">
        <v>10499</v>
      </c>
      <c r="R432" s="17">
        <v>80.400000000000006</v>
      </c>
      <c r="S432" s="27">
        <v>2366.4354999999996</v>
      </c>
      <c r="T432" s="19" t="s">
        <v>350</v>
      </c>
      <c r="U432" s="20" t="s">
        <v>370</v>
      </c>
      <c r="V432" s="22">
        <v>43</v>
      </c>
      <c r="W432" s="22">
        <v>72</v>
      </c>
      <c r="X432" s="23"/>
    </row>
    <row r="433" spans="1:24" s="1" customFormat="1" ht="21" customHeight="1" x14ac:dyDescent="0.3">
      <c r="A433" s="24" t="s">
        <v>23</v>
      </c>
      <c r="B433" s="24" t="s">
        <v>477</v>
      </c>
      <c r="C433" s="28" t="s">
        <v>478</v>
      </c>
      <c r="D433" s="50"/>
      <c r="E433" s="35" t="str">
        <f>HYPERLINK("https://www.google.ru/search?q=2009005-001&amp;newwindow=1&amp;tbm=isch","Еще фото")</f>
        <v>Еще фото</v>
      </c>
      <c r="F433" s="26"/>
      <c r="G433" s="24" t="s">
        <v>452</v>
      </c>
      <c r="H433" s="24" t="s">
        <v>363</v>
      </c>
      <c r="I433" s="24" t="s">
        <v>444</v>
      </c>
      <c r="J433" s="14" t="s">
        <v>45</v>
      </c>
      <c r="K433" s="15" t="s">
        <v>54</v>
      </c>
      <c r="L433" s="53"/>
      <c r="M433" s="14"/>
      <c r="N433" s="14" t="s">
        <v>57</v>
      </c>
      <c r="O433" s="14"/>
      <c r="P433" s="15" t="s">
        <v>480</v>
      </c>
      <c r="Q433" s="16">
        <v>10499</v>
      </c>
      <c r="R433" s="17">
        <v>80.400000000000006</v>
      </c>
      <c r="S433" s="27">
        <v>2366.4354999999996</v>
      </c>
      <c r="T433" s="19" t="s">
        <v>350</v>
      </c>
      <c r="U433" s="20" t="s">
        <v>371</v>
      </c>
      <c r="V433" s="22">
        <v>44</v>
      </c>
      <c r="W433" s="22">
        <v>39</v>
      </c>
      <c r="X433" s="23"/>
    </row>
    <row r="434" spans="1:24" s="1" customFormat="1" ht="32" customHeight="1" x14ac:dyDescent="0.3">
      <c r="A434" s="24" t="s">
        <v>23</v>
      </c>
      <c r="B434" s="24" t="s">
        <v>477</v>
      </c>
      <c r="C434" s="28" t="s">
        <v>478</v>
      </c>
      <c r="D434" s="51"/>
      <c r="E434" s="35" t="str">
        <f>HYPERLINK("https://www.google.ru/search?q=2009005-001&amp;newwindow=1&amp;tbm=isch","Еще фото")</f>
        <v>Еще фото</v>
      </c>
      <c r="F434" s="26"/>
      <c r="G434" s="24" t="s">
        <v>452</v>
      </c>
      <c r="H434" s="24" t="s">
        <v>363</v>
      </c>
      <c r="I434" s="24" t="s">
        <v>444</v>
      </c>
      <c r="J434" s="14" t="s">
        <v>45</v>
      </c>
      <c r="K434" s="15" t="s">
        <v>54</v>
      </c>
      <c r="L434" s="54"/>
      <c r="M434" s="14"/>
      <c r="N434" s="14" t="s">
        <v>57</v>
      </c>
      <c r="O434" s="14"/>
      <c r="P434" s="15" t="s">
        <v>480</v>
      </c>
      <c r="Q434" s="16">
        <v>10499</v>
      </c>
      <c r="R434" s="17">
        <v>80.400000000000006</v>
      </c>
      <c r="S434" s="27">
        <v>2366.4354999999996</v>
      </c>
      <c r="T434" s="19" t="s">
        <v>350</v>
      </c>
      <c r="U434" s="20" t="s">
        <v>372</v>
      </c>
      <c r="V434" s="22">
        <v>45</v>
      </c>
      <c r="W434" s="22">
        <v>3</v>
      </c>
      <c r="X434" s="23"/>
    </row>
    <row r="435" spans="1:24" s="1" customFormat="1" ht="21" customHeight="1" x14ac:dyDescent="0.3">
      <c r="A435" s="11" t="s">
        <v>23</v>
      </c>
      <c r="B435" s="11" t="s">
        <v>481</v>
      </c>
      <c r="C435" s="25" t="s">
        <v>482</v>
      </c>
      <c r="D435" s="49"/>
      <c r="E435" s="35" t="str">
        <f>HYPERLINK("https://www.google.ru/search?q=2007036-001&amp;newwindow=1&amp;tbm=isch","Еще фото")</f>
        <v>Еще фото</v>
      </c>
      <c r="F435" s="26" t="s">
        <v>77</v>
      </c>
      <c r="G435" s="11" t="s">
        <v>362</v>
      </c>
      <c r="H435" s="11" t="s">
        <v>363</v>
      </c>
      <c r="I435" s="14" t="s">
        <v>444</v>
      </c>
      <c r="J435" s="14" t="s">
        <v>45</v>
      </c>
      <c r="K435" s="15" t="s">
        <v>54</v>
      </c>
      <c r="L435" s="52" t="s">
        <v>483</v>
      </c>
      <c r="M435" s="14"/>
      <c r="N435" s="14" t="s">
        <v>57</v>
      </c>
      <c r="O435" s="14"/>
      <c r="P435" s="15" t="s">
        <v>484</v>
      </c>
      <c r="Q435" s="16">
        <v>10199</v>
      </c>
      <c r="R435" s="17">
        <v>71.98</v>
      </c>
      <c r="S435" s="27">
        <v>3286.4354999999996</v>
      </c>
      <c r="T435" s="19" t="s">
        <v>350</v>
      </c>
      <c r="U435" s="20" t="s">
        <v>368</v>
      </c>
      <c r="V435" s="22">
        <v>41</v>
      </c>
      <c r="W435" s="22">
        <v>58</v>
      </c>
      <c r="X435" s="23"/>
    </row>
    <row r="436" spans="1:24" s="1" customFormat="1" ht="21" customHeight="1" x14ac:dyDescent="0.3">
      <c r="A436" s="24" t="s">
        <v>23</v>
      </c>
      <c r="B436" s="24" t="s">
        <v>481</v>
      </c>
      <c r="C436" s="28" t="s">
        <v>482</v>
      </c>
      <c r="D436" s="50"/>
      <c r="E436" s="35" t="str">
        <f>HYPERLINK("https://www.google.ru/search?q=2007036-001&amp;newwindow=1&amp;tbm=isch","Еще фото")</f>
        <v>Еще фото</v>
      </c>
      <c r="F436" s="26" t="s">
        <v>77</v>
      </c>
      <c r="G436" s="24" t="s">
        <v>362</v>
      </c>
      <c r="H436" s="24" t="s">
        <v>363</v>
      </c>
      <c r="I436" s="24" t="s">
        <v>444</v>
      </c>
      <c r="J436" s="14" t="s">
        <v>45</v>
      </c>
      <c r="K436" s="15" t="s">
        <v>54</v>
      </c>
      <c r="L436" s="53"/>
      <c r="M436" s="14"/>
      <c r="N436" s="14" t="s">
        <v>57</v>
      </c>
      <c r="O436" s="14"/>
      <c r="P436" s="15" t="s">
        <v>484</v>
      </c>
      <c r="Q436" s="16">
        <v>10199</v>
      </c>
      <c r="R436" s="17">
        <v>71.98</v>
      </c>
      <c r="S436" s="27">
        <v>3286.4354999999996</v>
      </c>
      <c r="T436" s="19" t="s">
        <v>350</v>
      </c>
      <c r="U436" s="20" t="s">
        <v>369</v>
      </c>
      <c r="V436" s="22">
        <v>42</v>
      </c>
      <c r="W436" s="22">
        <v>123</v>
      </c>
      <c r="X436" s="23"/>
    </row>
    <row r="437" spans="1:24" s="1" customFormat="1" ht="21" customHeight="1" x14ac:dyDescent="0.3">
      <c r="A437" s="24" t="s">
        <v>23</v>
      </c>
      <c r="B437" s="24" t="s">
        <v>481</v>
      </c>
      <c r="C437" s="28" t="s">
        <v>482</v>
      </c>
      <c r="D437" s="50"/>
      <c r="E437" s="35" t="str">
        <f>HYPERLINK("https://www.google.ru/search?q=2007036-001&amp;newwindow=1&amp;tbm=isch","Еще фото")</f>
        <v>Еще фото</v>
      </c>
      <c r="F437" s="26" t="s">
        <v>77</v>
      </c>
      <c r="G437" s="24" t="s">
        <v>362</v>
      </c>
      <c r="H437" s="24" t="s">
        <v>363</v>
      </c>
      <c r="I437" s="24" t="s">
        <v>444</v>
      </c>
      <c r="J437" s="14" t="s">
        <v>45</v>
      </c>
      <c r="K437" s="15" t="s">
        <v>54</v>
      </c>
      <c r="L437" s="53"/>
      <c r="M437" s="14"/>
      <c r="N437" s="14" t="s">
        <v>57</v>
      </c>
      <c r="O437" s="14"/>
      <c r="P437" s="15" t="s">
        <v>484</v>
      </c>
      <c r="Q437" s="16">
        <v>10199</v>
      </c>
      <c r="R437" s="17">
        <v>71.98</v>
      </c>
      <c r="S437" s="27">
        <v>3286.4354999999996</v>
      </c>
      <c r="T437" s="19" t="s">
        <v>350</v>
      </c>
      <c r="U437" s="20" t="s">
        <v>370</v>
      </c>
      <c r="V437" s="22">
        <v>43</v>
      </c>
      <c r="W437" s="22">
        <v>167</v>
      </c>
      <c r="X437" s="23"/>
    </row>
    <row r="438" spans="1:24" s="1" customFormat="1" ht="21" customHeight="1" x14ac:dyDescent="0.3">
      <c r="A438" s="24" t="s">
        <v>23</v>
      </c>
      <c r="B438" s="24" t="s">
        <v>481</v>
      </c>
      <c r="C438" s="28" t="s">
        <v>482</v>
      </c>
      <c r="D438" s="50"/>
      <c r="E438" s="35" t="str">
        <f>HYPERLINK("https://www.google.ru/search?q=2007036-001&amp;newwindow=1&amp;tbm=isch","Еще фото")</f>
        <v>Еще фото</v>
      </c>
      <c r="F438" s="26" t="s">
        <v>77</v>
      </c>
      <c r="G438" s="24" t="s">
        <v>362</v>
      </c>
      <c r="H438" s="24" t="s">
        <v>363</v>
      </c>
      <c r="I438" s="24" t="s">
        <v>444</v>
      </c>
      <c r="J438" s="14" t="s">
        <v>45</v>
      </c>
      <c r="K438" s="15" t="s">
        <v>54</v>
      </c>
      <c r="L438" s="53"/>
      <c r="M438" s="14"/>
      <c r="N438" s="14" t="s">
        <v>57</v>
      </c>
      <c r="O438" s="14"/>
      <c r="P438" s="15" t="s">
        <v>484</v>
      </c>
      <c r="Q438" s="16">
        <v>10199</v>
      </c>
      <c r="R438" s="17">
        <v>71.98</v>
      </c>
      <c r="S438" s="27">
        <v>3286.4354999999996</v>
      </c>
      <c r="T438" s="19" t="s">
        <v>350</v>
      </c>
      <c r="U438" s="20" t="s">
        <v>371</v>
      </c>
      <c r="V438" s="22">
        <v>44</v>
      </c>
      <c r="W438" s="22">
        <v>168</v>
      </c>
      <c r="X438" s="23"/>
    </row>
    <row r="439" spans="1:24" s="1" customFormat="1" ht="32" customHeight="1" x14ac:dyDescent="0.3">
      <c r="A439" s="24" t="s">
        <v>23</v>
      </c>
      <c r="B439" s="24" t="s">
        <v>481</v>
      </c>
      <c r="C439" s="28" t="s">
        <v>482</v>
      </c>
      <c r="D439" s="51"/>
      <c r="E439" s="35" t="str">
        <f>HYPERLINK("https://www.google.ru/search?q=2007036-001&amp;newwindow=1&amp;tbm=isch","Еще фото")</f>
        <v>Еще фото</v>
      </c>
      <c r="F439" s="26" t="s">
        <v>77</v>
      </c>
      <c r="G439" s="24" t="s">
        <v>362</v>
      </c>
      <c r="H439" s="24" t="s">
        <v>363</v>
      </c>
      <c r="I439" s="24" t="s">
        <v>444</v>
      </c>
      <c r="J439" s="14" t="s">
        <v>45</v>
      </c>
      <c r="K439" s="15" t="s">
        <v>54</v>
      </c>
      <c r="L439" s="54"/>
      <c r="M439" s="14"/>
      <c r="N439" s="14" t="s">
        <v>57</v>
      </c>
      <c r="O439" s="14"/>
      <c r="P439" s="15" t="s">
        <v>484</v>
      </c>
      <c r="Q439" s="16">
        <v>10199</v>
      </c>
      <c r="R439" s="17">
        <v>71.98</v>
      </c>
      <c r="S439" s="27">
        <v>3286.4354999999996</v>
      </c>
      <c r="T439" s="19" t="s">
        <v>350</v>
      </c>
      <c r="U439" s="20" t="s">
        <v>372</v>
      </c>
      <c r="V439" s="22">
        <v>45</v>
      </c>
      <c r="W439" s="22">
        <v>103</v>
      </c>
      <c r="X439" s="23"/>
    </row>
    <row r="440" spans="1:24" s="1" customFormat="1" ht="21" customHeight="1" x14ac:dyDescent="0.3">
      <c r="A440" s="11" t="s">
        <v>23</v>
      </c>
      <c r="B440" s="11" t="s">
        <v>485</v>
      </c>
      <c r="C440" s="25" t="s">
        <v>486</v>
      </c>
      <c r="D440" s="49"/>
      <c r="E440" s="35" t="str">
        <f>HYPERLINK("https://www.google.ru/search?q=2009004-019&amp;newwindow=1&amp;tbm=isch","Еще фото")</f>
        <v>Еще фото</v>
      </c>
      <c r="F440" s="26"/>
      <c r="G440" s="11" t="s">
        <v>452</v>
      </c>
      <c r="H440" s="11" t="s">
        <v>363</v>
      </c>
      <c r="I440" s="14" t="s">
        <v>444</v>
      </c>
      <c r="J440" s="14" t="s">
        <v>45</v>
      </c>
      <c r="K440" s="15" t="s">
        <v>54</v>
      </c>
      <c r="L440" s="52" t="s">
        <v>453</v>
      </c>
      <c r="M440" s="14"/>
      <c r="N440" s="14" t="s">
        <v>81</v>
      </c>
      <c r="O440" s="14"/>
      <c r="P440" s="15" t="s">
        <v>455</v>
      </c>
      <c r="Q440" s="16">
        <v>8799</v>
      </c>
      <c r="R440" s="17">
        <v>70.02</v>
      </c>
      <c r="S440" s="27">
        <v>3033.4354999999996</v>
      </c>
      <c r="T440" s="19" t="s">
        <v>350</v>
      </c>
      <c r="U440" s="20" t="s">
        <v>368</v>
      </c>
      <c r="V440" s="22">
        <v>41</v>
      </c>
      <c r="W440" s="22">
        <v>74</v>
      </c>
      <c r="X440" s="23"/>
    </row>
    <row r="441" spans="1:24" s="1" customFormat="1" ht="21" customHeight="1" x14ac:dyDescent="0.3">
      <c r="A441" s="24" t="s">
        <v>23</v>
      </c>
      <c r="B441" s="24" t="s">
        <v>485</v>
      </c>
      <c r="C441" s="28" t="s">
        <v>486</v>
      </c>
      <c r="D441" s="50"/>
      <c r="E441" s="35" t="str">
        <f>HYPERLINK("https://www.google.ru/search?q=2009004-019&amp;newwindow=1&amp;tbm=isch","Еще фото")</f>
        <v>Еще фото</v>
      </c>
      <c r="F441" s="26"/>
      <c r="G441" s="24" t="s">
        <v>452</v>
      </c>
      <c r="H441" s="24" t="s">
        <v>363</v>
      </c>
      <c r="I441" s="24" t="s">
        <v>444</v>
      </c>
      <c r="J441" s="14" t="s">
        <v>45</v>
      </c>
      <c r="K441" s="15" t="s">
        <v>54</v>
      </c>
      <c r="L441" s="53"/>
      <c r="M441" s="14"/>
      <c r="N441" s="14" t="s">
        <v>81</v>
      </c>
      <c r="O441" s="14"/>
      <c r="P441" s="15" t="s">
        <v>455</v>
      </c>
      <c r="Q441" s="16">
        <v>8799</v>
      </c>
      <c r="R441" s="17">
        <v>70.02</v>
      </c>
      <c r="S441" s="27">
        <v>3033.4354999999996</v>
      </c>
      <c r="T441" s="19" t="s">
        <v>350</v>
      </c>
      <c r="U441" s="20" t="s">
        <v>369</v>
      </c>
      <c r="V441" s="22">
        <v>42</v>
      </c>
      <c r="W441" s="22">
        <v>65</v>
      </c>
      <c r="X441" s="23"/>
    </row>
    <row r="442" spans="1:24" s="1" customFormat="1" ht="21" customHeight="1" x14ac:dyDescent="0.3">
      <c r="A442" s="24" t="s">
        <v>23</v>
      </c>
      <c r="B442" s="24" t="s">
        <v>485</v>
      </c>
      <c r="C442" s="28" t="s">
        <v>486</v>
      </c>
      <c r="D442" s="50"/>
      <c r="E442" s="35" t="str">
        <f>HYPERLINK("https://www.google.ru/search?q=2009004-019&amp;newwindow=1&amp;tbm=isch","Еще фото")</f>
        <v>Еще фото</v>
      </c>
      <c r="F442" s="26"/>
      <c r="G442" s="24" t="s">
        <v>452</v>
      </c>
      <c r="H442" s="24" t="s">
        <v>363</v>
      </c>
      <c r="I442" s="24" t="s">
        <v>444</v>
      </c>
      <c r="J442" s="14" t="s">
        <v>45</v>
      </c>
      <c r="K442" s="15" t="s">
        <v>54</v>
      </c>
      <c r="L442" s="53"/>
      <c r="M442" s="14"/>
      <c r="N442" s="14" t="s">
        <v>81</v>
      </c>
      <c r="O442" s="14"/>
      <c r="P442" s="15" t="s">
        <v>455</v>
      </c>
      <c r="Q442" s="16">
        <v>8799</v>
      </c>
      <c r="R442" s="17">
        <v>70.02</v>
      </c>
      <c r="S442" s="27">
        <v>3033.4354999999996</v>
      </c>
      <c r="T442" s="19" t="s">
        <v>350</v>
      </c>
      <c r="U442" s="20" t="s">
        <v>370</v>
      </c>
      <c r="V442" s="22">
        <v>43</v>
      </c>
      <c r="W442" s="22">
        <v>66</v>
      </c>
      <c r="X442" s="23"/>
    </row>
    <row r="443" spans="1:24" s="1" customFormat="1" ht="21" customHeight="1" x14ac:dyDescent="0.3">
      <c r="A443" s="24" t="s">
        <v>23</v>
      </c>
      <c r="B443" s="24" t="s">
        <v>485</v>
      </c>
      <c r="C443" s="28" t="s">
        <v>486</v>
      </c>
      <c r="D443" s="50"/>
      <c r="E443" s="35" t="str">
        <f>HYPERLINK("https://www.google.ru/search?q=2009004-019&amp;newwindow=1&amp;tbm=isch","Еще фото")</f>
        <v>Еще фото</v>
      </c>
      <c r="F443" s="26"/>
      <c r="G443" s="24" t="s">
        <v>452</v>
      </c>
      <c r="H443" s="24" t="s">
        <v>363</v>
      </c>
      <c r="I443" s="24" t="s">
        <v>444</v>
      </c>
      <c r="J443" s="14" t="s">
        <v>45</v>
      </c>
      <c r="K443" s="15" t="s">
        <v>54</v>
      </c>
      <c r="L443" s="53"/>
      <c r="M443" s="14"/>
      <c r="N443" s="14" t="s">
        <v>81</v>
      </c>
      <c r="O443" s="14"/>
      <c r="P443" s="15" t="s">
        <v>455</v>
      </c>
      <c r="Q443" s="16">
        <v>8799</v>
      </c>
      <c r="R443" s="17">
        <v>70.02</v>
      </c>
      <c r="S443" s="27">
        <v>3033.4354999999996</v>
      </c>
      <c r="T443" s="19" t="s">
        <v>350</v>
      </c>
      <c r="U443" s="20" t="s">
        <v>371</v>
      </c>
      <c r="V443" s="22">
        <v>44</v>
      </c>
      <c r="W443" s="22">
        <v>39</v>
      </c>
      <c r="X443" s="23"/>
    </row>
    <row r="444" spans="1:24" s="1" customFormat="1" ht="32" customHeight="1" x14ac:dyDescent="0.3">
      <c r="A444" s="24" t="s">
        <v>23</v>
      </c>
      <c r="B444" s="24" t="s">
        <v>485</v>
      </c>
      <c r="C444" s="28" t="s">
        <v>486</v>
      </c>
      <c r="D444" s="51"/>
      <c r="E444" s="35" t="str">
        <f>HYPERLINK("https://www.google.ru/search?q=2009004-019&amp;newwindow=1&amp;tbm=isch","Еще фото")</f>
        <v>Еще фото</v>
      </c>
      <c r="F444" s="26"/>
      <c r="G444" s="24" t="s">
        <v>452</v>
      </c>
      <c r="H444" s="24" t="s">
        <v>363</v>
      </c>
      <c r="I444" s="24" t="s">
        <v>444</v>
      </c>
      <c r="J444" s="14" t="s">
        <v>45</v>
      </c>
      <c r="K444" s="15" t="s">
        <v>54</v>
      </c>
      <c r="L444" s="54"/>
      <c r="M444" s="14"/>
      <c r="N444" s="14" t="s">
        <v>81</v>
      </c>
      <c r="O444" s="14"/>
      <c r="P444" s="15" t="s">
        <v>455</v>
      </c>
      <c r="Q444" s="16">
        <v>8799</v>
      </c>
      <c r="R444" s="17">
        <v>70.02</v>
      </c>
      <c r="S444" s="27">
        <v>3033.4354999999996</v>
      </c>
      <c r="T444" s="19" t="s">
        <v>350</v>
      </c>
      <c r="U444" s="20" t="s">
        <v>372</v>
      </c>
      <c r="V444" s="22">
        <v>45</v>
      </c>
      <c r="W444" s="22">
        <v>8</v>
      </c>
      <c r="X444" s="23"/>
    </row>
    <row r="445" spans="1:24" s="1" customFormat="1" ht="21" customHeight="1" x14ac:dyDescent="0.3">
      <c r="A445" s="11" t="s">
        <v>23</v>
      </c>
      <c r="B445" s="11" t="s">
        <v>487</v>
      </c>
      <c r="C445" s="25" t="s">
        <v>488</v>
      </c>
      <c r="D445" s="49"/>
      <c r="E445" s="35" t="str">
        <f>HYPERLINK("https://www.google.ru/search?q=2009006-001&amp;newwindow=1&amp;tbm=isch","Еще фото")</f>
        <v>Еще фото</v>
      </c>
      <c r="F445" s="26" t="s">
        <v>77</v>
      </c>
      <c r="G445" s="11" t="s">
        <v>452</v>
      </c>
      <c r="H445" s="11" t="s">
        <v>363</v>
      </c>
      <c r="I445" s="14" t="s">
        <v>444</v>
      </c>
      <c r="J445" s="14" t="s">
        <v>45</v>
      </c>
      <c r="K445" s="15" t="s">
        <v>54</v>
      </c>
      <c r="L445" s="52" t="s">
        <v>464</v>
      </c>
      <c r="M445" s="14"/>
      <c r="N445" s="14" t="s">
        <v>57</v>
      </c>
      <c r="O445" s="14"/>
      <c r="P445" s="15" t="s">
        <v>465</v>
      </c>
      <c r="Q445" s="16">
        <v>9199</v>
      </c>
      <c r="R445" s="17">
        <v>69.91</v>
      </c>
      <c r="S445" s="27">
        <v>3182.9354999999996</v>
      </c>
      <c r="T445" s="19" t="s">
        <v>350</v>
      </c>
      <c r="U445" s="20" t="s">
        <v>368</v>
      </c>
      <c r="V445" s="22">
        <v>41</v>
      </c>
      <c r="W445" s="22">
        <v>59</v>
      </c>
      <c r="X445" s="23"/>
    </row>
    <row r="446" spans="1:24" s="1" customFormat="1" ht="21" customHeight="1" x14ac:dyDescent="0.3">
      <c r="A446" s="24" t="s">
        <v>23</v>
      </c>
      <c r="B446" s="24" t="s">
        <v>487</v>
      </c>
      <c r="C446" s="28" t="s">
        <v>488</v>
      </c>
      <c r="D446" s="50"/>
      <c r="E446" s="35" t="str">
        <f>HYPERLINK("https://www.google.ru/search?q=2009006-001&amp;newwindow=1&amp;tbm=isch","Еще фото")</f>
        <v>Еще фото</v>
      </c>
      <c r="F446" s="26" t="s">
        <v>77</v>
      </c>
      <c r="G446" s="24" t="s">
        <v>452</v>
      </c>
      <c r="H446" s="24" t="s">
        <v>363</v>
      </c>
      <c r="I446" s="24" t="s">
        <v>444</v>
      </c>
      <c r="J446" s="14" t="s">
        <v>45</v>
      </c>
      <c r="K446" s="15" t="s">
        <v>54</v>
      </c>
      <c r="L446" s="53"/>
      <c r="M446" s="14"/>
      <c r="N446" s="14" t="s">
        <v>57</v>
      </c>
      <c r="O446" s="14"/>
      <c r="P446" s="15" t="s">
        <v>465</v>
      </c>
      <c r="Q446" s="16">
        <v>9199</v>
      </c>
      <c r="R446" s="17">
        <v>69.91</v>
      </c>
      <c r="S446" s="27">
        <v>3182.9354999999996</v>
      </c>
      <c r="T446" s="19" t="s">
        <v>350</v>
      </c>
      <c r="U446" s="20" t="s">
        <v>369</v>
      </c>
      <c r="V446" s="22">
        <v>42</v>
      </c>
      <c r="W446" s="22">
        <v>24</v>
      </c>
      <c r="X446" s="23"/>
    </row>
    <row r="447" spans="1:24" s="1" customFormat="1" ht="21" customHeight="1" x14ac:dyDescent="0.3">
      <c r="A447" s="24" t="s">
        <v>23</v>
      </c>
      <c r="B447" s="24" t="s">
        <v>487</v>
      </c>
      <c r="C447" s="28" t="s">
        <v>488</v>
      </c>
      <c r="D447" s="50"/>
      <c r="E447" s="35" t="str">
        <f>HYPERLINK("https://www.google.ru/search?q=2009006-001&amp;newwindow=1&amp;tbm=isch","Еще фото")</f>
        <v>Еще фото</v>
      </c>
      <c r="F447" s="26" t="s">
        <v>77</v>
      </c>
      <c r="G447" s="24" t="s">
        <v>452</v>
      </c>
      <c r="H447" s="24" t="s">
        <v>363</v>
      </c>
      <c r="I447" s="24" t="s">
        <v>444</v>
      </c>
      <c r="J447" s="14" t="s">
        <v>45</v>
      </c>
      <c r="K447" s="15" t="s">
        <v>54</v>
      </c>
      <c r="L447" s="53"/>
      <c r="M447" s="14"/>
      <c r="N447" s="14" t="s">
        <v>57</v>
      </c>
      <c r="O447" s="14"/>
      <c r="P447" s="15" t="s">
        <v>465</v>
      </c>
      <c r="Q447" s="16">
        <v>9199</v>
      </c>
      <c r="R447" s="17">
        <v>69.91</v>
      </c>
      <c r="S447" s="27">
        <v>3182.9354999999996</v>
      </c>
      <c r="T447" s="19" t="s">
        <v>350</v>
      </c>
      <c r="U447" s="20" t="s">
        <v>370</v>
      </c>
      <c r="V447" s="22">
        <v>43</v>
      </c>
      <c r="W447" s="22">
        <v>46</v>
      </c>
      <c r="X447" s="23"/>
    </row>
    <row r="448" spans="1:24" s="1" customFormat="1" ht="21" customHeight="1" x14ac:dyDescent="0.3">
      <c r="A448" s="24" t="s">
        <v>23</v>
      </c>
      <c r="B448" s="24" t="s">
        <v>487</v>
      </c>
      <c r="C448" s="28" t="s">
        <v>488</v>
      </c>
      <c r="D448" s="50"/>
      <c r="E448" s="35" t="str">
        <f>HYPERLINK("https://www.google.ru/search?q=2009006-001&amp;newwindow=1&amp;tbm=isch","Еще фото")</f>
        <v>Еще фото</v>
      </c>
      <c r="F448" s="26" t="s">
        <v>77</v>
      </c>
      <c r="G448" s="24" t="s">
        <v>452</v>
      </c>
      <c r="H448" s="24" t="s">
        <v>363</v>
      </c>
      <c r="I448" s="24" t="s">
        <v>444</v>
      </c>
      <c r="J448" s="14" t="s">
        <v>45</v>
      </c>
      <c r="K448" s="15" t="s">
        <v>54</v>
      </c>
      <c r="L448" s="53"/>
      <c r="M448" s="14"/>
      <c r="N448" s="14" t="s">
        <v>57</v>
      </c>
      <c r="O448" s="14"/>
      <c r="P448" s="15" t="s">
        <v>465</v>
      </c>
      <c r="Q448" s="16">
        <v>9199</v>
      </c>
      <c r="R448" s="17">
        <v>69.91</v>
      </c>
      <c r="S448" s="27">
        <v>3182.9354999999996</v>
      </c>
      <c r="T448" s="19" t="s">
        <v>350</v>
      </c>
      <c r="U448" s="20" t="s">
        <v>371</v>
      </c>
      <c r="V448" s="22">
        <v>44</v>
      </c>
      <c r="W448" s="22">
        <v>1</v>
      </c>
      <c r="X448" s="23"/>
    </row>
    <row r="449" spans="1:24" s="1" customFormat="1" ht="32" customHeight="1" x14ac:dyDescent="0.3">
      <c r="A449" s="24" t="s">
        <v>23</v>
      </c>
      <c r="B449" s="24" t="s">
        <v>487</v>
      </c>
      <c r="C449" s="28" t="s">
        <v>488</v>
      </c>
      <c r="D449" s="51"/>
      <c r="E449" s="35" t="str">
        <f>HYPERLINK("https://www.google.ru/search?q=2009006-001&amp;newwindow=1&amp;tbm=isch","Еще фото")</f>
        <v>Еще фото</v>
      </c>
      <c r="F449" s="26" t="s">
        <v>77</v>
      </c>
      <c r="G449" s="24" t="s">
        <v>452</v>
      </c>
      <c r="H449" s="24" t="s">
        <v>363</v>
      </c>
      <c r="I449" s="24" t="s">
        <v>444</v>
      </c>
      <c r="J449" s="14" t="s">
        <v>45</v>
      </c>
      <c r="K449" s="15" t="s">
        <v>54</v>
      </c>
      <c r="L449" s="54"/>
      <c r="M449" s="14"/>
      <c r="N449" s="14" t="s">
        <v>57</v>
      </c>
      <c r="O449" s="14"/>
      <c r="P449" s="15" t="s">
        <v>465</v>
      </c>
      <c r="Q449" s="16">
        <v>9199</v>
      </c>
      <c r="R449" s="17">
        <v>69.91</v>
      </c>
      <c r="S449" s="27">
        <v>3182.9354999999996</v>
      </c>
      <c r="T449" s="19" t="s">
        <v>350</v>
      </c>
      <c r="U449" s="20" t="s">
        <v>372</v>
      </c>
      <c r="V449" s="22">
        <v>45</v>
      </c>
      <c r="W449" s="22">
        <v>1</v>
      </c>
      <c r="X449" s="23"/>
    </row>
    <row r="450" spans="1:24" s="1" customFormat="1" ht="17" customHeight="1" x14ac:dyDescent="0.3">
      <c r="A450" s="11" t="s">
        <v>23</v>
      </c>
      <c r="B450" s="11" t="s">
        <v>489</v>
      </c>
      <c r="C450" s="12" t="s">
        <v>490</v>
      </c>
      <c r="D450" s="49"/>
      <c r="E450" s="35" t="str">
        <f t="shared" ref="E450:E455" si="2">HYPERLINK("https://www.google.ru/search?q=2007038-700&amp;newwindow=1&amp;tbm=isch","Еще фото")</f>
        <v>Еще фото</v>
      </c>
      <c r="F450" s="13" t="s">
        <v>26</v>
      </c>
      <c r="G450" s="11" t="s">
        <v>452</v>
      </c>
      <c r="H450" s="11" t="s">
        <v>363</v>
      </c>
      <c r="I450" s="14" t="s">
        <v>444</v>
      </c>
      <c r="J450" s="14" t="s">
        <v>45</v>
      </c>
      <c r="K450" s="15" t="s">
        <v>54</v>
      </c>
      <c r="L450" s="52" t="s">
        <v>491</v>
      </c>
      <c r="M450" s="14"/>
      <c r="N450" s="14" t="s">
        <v>454</v>
      </c>
      <c r="O450" s="14"/>
      <c r="P450" s="15" t="s">
        <v>492</v>
      </c>
      <c r="Q450" s="16">
        <v>5399</v>
      </c>
      <c r="R450" s="17">
        <v>62.81</v>
      </c>
      <c r="S450" s="27">
        <v>2308.9354999999996</v>
      </c>
      <c r="T450" s="19" t="s">
        <v>350</v>
      </c>
      <c r="U450" s="20" t="s">
        <v>425</v>
      </c>
      <c r="V450" s="22">
        <v>40</v>
      </c>
      <c r="W450" s="22">
        <v>24</v>
      </c>
      <c r="X450" s="23"/>
    </row>
    <row r="451" spans="1:24" s="1" customFormat="1" ht="17" customHeight="1" x14ac:dyDescent="0.3">
      <c r="A451" s="24" t="s">
        <v>23</v>
      </c>
      <c r="B451" s="24" t="s">
        <v>489</v>
      </c>
      <c r="C451" s="12" t="s">
        <v>490</v>
      </c>
      <c r="D451" s="50"/>
      <c r="E451" s="35" t="str">
        <f t="shared" si="2"/>
        <v>Еще фото</v>
      </c>
      <c r="F451" s="13" t="s">
        <v>26</v>
      </c>
      <c r="G451" s="24" t="s">
        <v>452</v>
      </c>
      <c r="H451" s="24" t="s">
        <v>363</v>
      </c>
      <c r="I451" s="24" t="s">
        <v>444</v>
      </c>
      <c r="J451" s="14" t="s">
        <v>45</v>
      </c>
      <c r="K451" s="15" t="s">
        <v>54</v>
      </c>
      <c r="L451" s="53"/>
      <c r="M451" s="14"/>
      <c r="N451" s="14" t="s">
        <v>454</v>
      </c>
      <c r="O451" s="14"/>
      <c r="P451" s="15" t="s">
        <v>492</v>
      </c>
      <c r="Q451" s="16">
        <v>5399</v>
      </c>
      <c r="R451" s="17">
        <v>62.81</v>
      </c>
      <c r="S451" s="27">
        <v>2308.9354999999996</v>
      </c>
      <c r="T451" s="19" t="s">
        <v>350</v>
      </c>
      <c r="U451" s="20" t="s">
        <v>368</v>
      </c>
      <c r="V451" s="22">
        <v>41</v>
      </c>
      <c r="W451" s="22">
        <v>30</v>
      </c>
      <c r="X451" s="23"/>
    </row>
    <row r="452" spans="1:24" s="1" customFormat="1" ht="17" customHeight="1" x14ac:dyDescent="0.3">
      <c r="A452" s="24" t="s">
        <v>23</v>
      </c>
      <c r="B452" s="24" t="s">
        <v>489</v>
      </c>
      <c r="C452" s="12" t="s">
        <v>490</v>
      </c>
      <c r="D452" s="50"/>
      <c r="E452" s="35" t="str">
        <f t="shared" si="2"/>
        <v>Еще фото</v>
      </c>
      <c r="F452" s="13" t="s">
        <v>26</v>
      </c>
      <c r="G452" s="24" t="s">
        <v>452</v>
      </c>
      <c r="H452" s="24" t="s">
        <v>363</v>
      </c>
      <c r="I452" s="24" t="s">
        <v>444</v>
      </c>
      <c r="J452" s="14" t="s">
        <v>45</v>
      </c>
      <c r="K452" s="15" t="s">
        <v>54</v>
      </c>
      <c r="L452" s="53"/>
      <c r="M452" s="14"/>
      <c r="N452" s="14" t="s">
        <v>454</v>
      </c>
      <c r="O452" s="14"/>
      <c r="P452" s="15" t="s">
        <v>492</v>
      </c>
      <c r="Q452" s="16">
        <v>5399</v>
      </c>
      <c r="R452" s="17">
        <v>62.81</v>
      </c>
      <c r="S452" s="27">
        <v>2308.9354999999996</v>
      </c>
      <c r="T452" s="19" t="s">
        <v>350</v>
      </c>
      <c r="U452" s="20" t="s">
        <v>369</v>
      </c>
      <c r="V452" s="22">
        <v>42</v>
      </c>
      <c r="W452" s="22">
        <v>40</v>
      </c>
      <c r="X452" s="23"/>
    </row>
    <row r="453" spans="1:24" s="1" customFormat="1" ht="17" customHeight="1" x14ac:dyDescent="0.3">
      <c r="A453" s="24" t="s">
        <v>23</v>
      </c>
      <c r="B453" s="24" t="s">
        <v>489</v>
      </c>
      <c r="C453" s="12" t="s">
        <v>490</v>
      </c>
      <c r="D453" s="50"/>
      <c r="E453" s="35" t="str">
        <f t="shared" si="2"/>
        <v>Еще фото</v>
      </c>
      <c r="F453" s="13" t="s">
        <v>26</v>
      </c>
      <c r="G453" s="24" t="s">
        <v>452</v>
      </c>
      <c r="H453" s="24" t="s">
        <v>363</v>
      </c>
      <c r="I453" s="24" t="s">
        <v>444</v>
      </c>
      <c r="J453" s="14" t="s">
        <v>45</v>
      </c>
      <c r="K453" s="15" t="s">
        <v>54</v>
      </c>
      <c r="L453" s="53"/>
      <c r="M453" s="14"/>
      <c r="N453" s="14" t="s">
        <v>454</v>
      </c>
      <c r="O453" s="14"/>
      <c r="P453" s="15" t="s">
        <v>492</v>
      </c>
      <c r="Q453" s="16">
        <v>5399</v>
      </c>
      <c r="R453" s="17">
        <v>62.81</v>
      </c>
      <c r="S453" s="27">
        <v>2308.9354999999996</v>
      </c>
      <c r="T453" s="19" t="s">
        <v>350</v>
      </c>
      <c r="U453" s="20" t="s">
        <v>370</v>
      </c>
      <c r="V453" s="22">
        <v>43</v>
      </c>
      <c r="W453" s="22">
        <v>43</v>
      </c>
      <c r="X453" s="23"/>
    </row>
    <row r="454" spans="1:24" s="1" customFormat="1" ht="17" customHeight="1" x14ac:dyDescent="0.3">
      <c r="A454" s="24" t="s">
        <v>23</v>
      </c>
      <c r="B454" s="24" t="s">
        <v>489</v>
      </c>
      <c r="C454" s="12" t="s">
        <v>490</v>
      </c>
      <c r="D454" s="50"/>
      <c r="E454" s="35" t="str">
        <f t="shared" si="2"/>
        <v>Еще фото</v>
      </c>
      <c r="F454" s="13" t="s">
        <v>26</v>
      </c>
      <c r="G454" s="24" t="s">
        <v>452</v>
      </c>
      <c r="H454" s="24" t="s">
        <v>363</v>
      </c>
      <c r="I454" s="24" t="s">
        <v>444</v>
      </c>
      <c r="J454" s="14" t="s">
        <v>45</v>
      </c>
      <c r="K454" s="15" t="s">
        <v>54</v>
      </c>
      <c r="L454" s="53"/>
      <c r="M454" s="14"/>
      <c r="N454" s="14" t="s">
        <v>454</v>
      </c>
      <c r="O454" s="14"/>
      <c r="P454" s="15" t="s">
        <v>492</v>
      </c>
      <c r="Q454" s="16">
        <v>5399</v>
      </c>
      <c r="R454" s="17">
        <v>62.81</v>
      </c>
      <c r="S454" s="27">
        <v>2308.9354999999996</v>
      </c>
      <c r="T454" s="19" t="s">
        <v>350</v>
      </c>
      <c r="U454" s="20" t="s">
        <v>371</v>
      </c>
      <c r="V454" s="22">
        <v>44</v>
      </c>
      <c r="W454" s="22">
        <v>45</v>
      </c>
      <c r="X454" s="23"/>
    </row>
    <row r="455" spans="1:24" s="1" customFormat="1" ht="22.05" customHeight="1" x14ac:dyDescent="0.3">
      <c r="A455" s="24" t="s">
        <v>23</v>
      </c>
      <c r="B455" s="24" t="s">
        <v>489</v>
      </c>
      <c r="C455" s="12" t="s">
        <v>490</v>
      </c>
      <c r="D455" s="51"/>
      <c r="E455" s="35" t="str">
        <f t="shared" si="2"/>
        <v>Еще фото</v>
      </c>
      <c r="F455" s="13" t="s">
        <v>26</v>
      </c>
      <c r="G455" s="24" t="s">
        <v>452</v>
      </c>
      <c r="H455" s="24" t="s">
        <v>363</v>
      </c>
      <c r="I455" s="24" t="s">
        <v>444</v>
      </c>
      <c r="J455" s="14" t="s">
        <v>45</v>
      </c>
      <c r="K455" s="15" t="s">
        <v>54</v>
      </c>
      <c r="L455" s="54"/>
      <c r="M455" s="14"/>
      <c r="N455" s="14" t="s">
        <v>454</v>
      </c>
      <c r="O455" s="14"/>
      <c r="P455" s="15" t="s">
        <v>492</v>
      </c>
      <c r="Q455" s="16">
        <v>5399</v>
      </c>
      <c r="R455" s="17">
        <v>62.81</v>
      </c>
      <c r="S455" s="27">
        <v>2308.9354999999996</v>
      </c>
      <c r="T455" s="19" t="s">
        <v>350</v>
      </c>
      <c r="U455" s="20" t="s">
        <v>372</v>
      </c>
      <c r="V455" s="22">
        <v>45</v>
      </c>
      <c r="W455" s="22">
        <v>26</v>
      </c>
      <c r="X455" s="23"/>
    </row>
    <row r="456" spans="1:24" s="1" customFormat="1" ht="21" customHeight="1" x14ac:dyDescent="0.3">
      <c r="A456" s="11" t="s">
        <v>23</v>
      </c>
      <c r="B456" s="11" t="s">
        <v>493</v>
      </c>
      <c r="C456" s="25" t="s">
        <v>494</v>
      </c>
      <c r="D456" s="49"/>
      <c r="E456" s="35" t="str">
        <f>HYPERLINK("https://www.google.ru/search?q=2009009-101&amp;newwindow=1&amp;tbm=isch","Еще фото")</f>
        <v>Еще фото</v>
      </c>
      <c r="F456" s="26"/>
      <c r="G456" s="11" t="s">
        <v>362</v>
      </c>
      <c r="H456" s="11" t="s">
        <v>363</v>
      </c>
      <c r="I456" s="14" t="s">
        <v>444</v>
      </c>
      <c r="J456" s="14" t="s">
        <v>45</v>
      </c>
      <c r="K456" s="15" t="s">
        <v>54</v>
      </c>
      <c r="L456" s="52" t="s">
        <v>495</v>
      </c>
      <c r="M456" s="14"/>
      <c r="N456" s="14" t="s">
        <v>325</v>
      </c>
      <c r="O456" s="14"/>
      <c r="P456" s="15" t="s">
        <v>496</v>
      </c>
      <c r="Q456" s="16">
        <v>7399</v>
      </c>
      <c r="R456" s="17">
        <v>62.73</v>
      </c>
      <c r="S456" s="27">
        <v>3171.4354999999996</v>
      </c>
      <c r="T456" s="19" t="s">
        <v>350</v>
      </c>
      <c r="U456" s="20" t="s">
        <v>368</v>
      </c>
      <c r="V456" s="22">
        <v>41</v>
      </c>
      <c r="W456" s="22">
        <v>53</v>
      </c>
      <c r="X456" s="23"/>
    </row>
    <row r="457" spans="1:24" s="1" customFormat="1" ht="21" customHeight="1" x14ac:dyDescent="0.3">
      <c r="A457" s="24" t="s">
        <v>23</v>
      </c>
      <c r="B457" s="24" t="s">
        <v>493</v>
      </c>
      <c r="C457" s="28" t="s">
        <v>494</v>
      </c>
      <c r="D457" s="50"/>
      <c r="E457" s="35" t="str">
        <f>HYPERLINK("https://www.google.ru/search?q=2009009-101&amp;newwindow=1&amp;tbm=isch","Еще фото")</f>
        <v>Еще фото</v>
      </c>
      <c r="F457" s="26"/>
      <c r="G457" s="24" t="s">
        <v>362</v>
      </c>
      <c r="H457" s="24" t="s">
        <v>363</v>
      </c>
      <c r="I457" s="24" t="s">
        <v>444</v>
      </c>
      <c r="J457" s="14" t="s">
        <v>45</v>
      </c>
      <c r="K457" s="15" t="s">
        <v>54</v>
      </c>
      <c r="L457" s="53"/>
      <c r="M457" s="14"/>
      <c r="N457" s="14" t="s">
        <v>325</v>
      </c>
      <c r="O457" s="14"/>
      <c r="P457" s="15" t="s">
        <v>496</v>
      </c>
      <c r="Q457" s="16">
        <v>7399</v>
      </c>
      <c r="R457" s="17">
        <v>62.73</v>
      </c>
      <c r="S457" s="27">
        <v>3171.4354999999996</v>
      </c>
      <c r="T457" s="19" t="s">
        <v>350</v>
      </c>
      <c r="U457" s="20" t="s">
        <v>369</v>
      </c>
      <c r="V457" s="22">
        <v>42</v>
      </c>
      <c r="W457" s="22">
        <v>48</v>
      </c>
      <c r="X457" s="23"/>
    </row>
    <row r="458" spans="1:24" s="1" customFormat="1" ht="21" customHeight="1" x14ac:dyDescent="0.3">
      <c r="A458" s="24" t="s">
        <v>23</v>
      </c>
      <c r="B458" s="24" t="s">
        <v>493</v>
      </c>
      <c r="C458" s="28" t="s">
        <v>494</v>
      </c>
      <c r="D458" s="50"/>
      <c r="E458" s="35" t="str">
        <f>HYPERLINK("https://www.google.ru/search?q=2009009-101&amp;newwindow=1&amp;tbm=isch","Еще фото")</f>
        <v>Еще фото</v>
      </c>
      <c r="F458" s="26"/>
      <c r="G458" s="24" t="s">
        <v>362</v>
      </c>
      <c r="H458" s="24" t="s">
        <v>363</v>
      </c>
      <c r="I458" s="24" t="s">
        <v>444</v>
      </c>
      <c r="J458" s="14" t="s">
        <v>45</v>
      </c>
      <c r="K458" s="15" t="s">
        <v>54</v>
      </c>
      <c r="L458" s="53"/>
      <c r="M458" s="14"/>
      <c r="N458" s="14" t="s">
        <v>325</v>
      </c>
      <c r="O458" s="14"/>
      <c r="P458" s="15" t="s">
        <v>496</v>
      </c>
      <c r="Q458" s="16">
        <v>7399</v>
      </c>
      <c r="R458" s="17">
        <v>62.73</v>
      </c>
      <c r="S458" s="27">
        <v>3171.4354999999996</v>
      </c>
      <c r="T458" s="19" t="s">
        <v>350</v>
      </c>
      <c r="U458" s="20" t="s">
        <v>370</v>
      </c>
      <c r="V458" s="22">
        <v>43</v>
      </c>
      <c r="W458" s="22">
        <v>17</v>
      </c>
      <c r="X458" s="23"/>
    </row>
    <row r="459" spans="1:24" s="1" customFormat="1" ht="21" customHeight="1" x14ac:dyDescent="0.3">
      <c r="A459" s="24" t="s">
        <v>23</v>
      </c>
      <c r="B459" s="24" t="s">
        <v>493</v>
      </c>
      <c r="C459" s="28" t="s">
        <v>494</v>
      </c>
      <c r="D459" s="50"/>
      <c r="E459" s="35" t="str">
        <f>HYPERLINK("https://www.google.ru/search?q=2009009-101&amp;newwindow=1&amp;tbm=isch","Еще фото")</f>
        <v>Еще фото</v>
      </c>
      <c r="F459" s="26"/>
      <c r="G459" s="24" t="s">
        <v>362</v>
      </c>
      <c r="H459" s="24" t="s">
        <v>363</v>
      </c>
      <c r="I459" s="24" t="s">
        <v>444</v>
      </c>
      <c r="J459" s="14" t="s">
        <v>45</v>
      </c>
      <c r="K459" s="15" t="s">
        <v>54</v>
      </c>
      <c r="L459" s="53"/>
      <c r="M459" s="14"/>
      <c r="N459" s="14" t="s">
        <v>325</v>
      </c>
      <c r="O459" s="14"/>
      <c r="P459" s="15" t="s">
        <v>496</v>
      </c>
      <c r="Q459" s="16">
        <v>7399</v>
      </c>
      <c r="R459" s="17">
        <v>62.73</v>
      </c>
      <c r="S459" s="27">
        <v>3171.4354999999996</v>
      </c>
      <c r="T459" s="19" t="s">
        <v>350</v>
      </c>
      <c r="U459" s="20" t="s">
        <v>371</v>
      </c>
      <c r="V459" s="22">
        <v>44</v>
      </c>
      <c r="W459" s="22">
        <v>29</v>
      </c>
      <c r="X459" s="23"/>
    </row>
    <row r="460" spans="1:24" s="1" customFormat="1" ht="32" customHeight="1" x14ac:dyDescent="0.3">
      <c r="A460" s="24" t="s">
        <v>23</v>
      </c>
      <c r="B460" s="24" t="s">
        <v>493</v>
      </c>
      <c r="C460" s="28" t="s">
        <v>494</v>
      </c>
      <c r="D460" s="51"/>
      <c r="E460" s="35" t="str">
        <f>HYPERLINK("https://www.google.ru/search?q=2009009-101&amp;newwindow=1&amp;tbm=isch","Еще фото")</f>
        <v>Еще фото</v>
      </c>
      <c r="F460" s="26"/>
      <c r="G460" s="24" t="s">
        <v>362</v>
      </c>
      <c r="H460" s="24" t="s">
        <v>363</v>
      </c>
      <c r="I460" s="24" t="s">
        <v>444</v>
      </c>
      <c r="J460" s="14" t="s">
        <v>45</v>
      </c>
      <c r="K460" s="15" t="s">
        <v>54</v>
      </c>
      <c r="L460" s="54"/>
      <c r="M460" s="14"/>
      <c r="N460" s="14" t="s">
        <v>325</v>
      </c>
      <c r="O460" s="14"/>
      <c r="P460" s="15" t="s">
        <v>496</v>
      </c>
      <c r="Q460" s="16">
        <v>7399</v>
      </c>
      <c r="R460" s="17">
        <v>62.73</v>
      </c>
      <c r="S460" s="27">
        <v>3171.4354999999996</v>
      </c>
      <c r="T460" s="19" t="s">
        <v>350</v>
      </c>
      <c r="U460" s="20" t="s">
        <v>372</v>
      </c>
      <c r="V460" s="22">
        <v>45</v>
      </c>
      <c r="W460" s="22">
        <v>4</v>
      </c>
      <c r="X460" s="23"/>
    </row>
    <row r="461" spans="1:24" s="1" customFormat="1" ht="35" customHeight="1" x14ac:dyDescent="0.3">
      <c r="A461" s="11" t="s">
        <v>23</v>
      </c>
      <c r="B461" s="11" t="s">
        <v>497</v>
      </c>
      <c r="C461" s="12" t="s">
        <v>498</v>
      </c>
      <c r="D461" s="49"/>
      <c r="E461" s="35" t="str">
        <f>HYPERLINK("https://www.google.ru/search?q=2007005-002&amp;newwindow=1&amp;tbm=isch","Еще фото")</f>
        <v>Еще фото</v>
      </c>
      <c r="F461" s="26"/>
      <c r="G461" s="11" t="s">
        <v>362</v>
      </c>
      <c r="H461" s="11" t="s">
        <v>363</v>
      </c>
      <c r="I461" s="14" t="s">
        <v>444</v>
      </c>
      <c r="J461" s="14" t="s">
        <v>45</v>
      </c>
      <c r="K461" s="15" t="s">
        <v>54</v>
      </c>
      <c r="L461" s="52" t="s">
        <v>445</v>
      </c>
      <c r="M461" s="14"/>
      <c r="N461" s="14" t="s">
        <v>389</v>
      </c>
      <c r="O461" s="14"/>
      <c r="P461" s="15" t="s">
        <v>446</v>
      </c>
      <c r="Q461" s="16">
        <v>5999</v>
      </c>
      <c r="R461" s="17">
        <v>60</v>
      </c>
      <c r="S461" s="27">
        <v>2759.5399999999995</v>
      </c>
      <c r="T461" s="19" t="s">
        <v>350</v>
      </c>
      <c r="U461" s="20" t="s">
        <v>368</v>
      </c>
      <c r="V461" s="22">
        <v>41</v>
      </c>
      <c r="W461" s="22">
        <v>67</v>
      </c>
      <c r="X461" s="23"/>
    </row>
    <row r="462" spans="1:24" s="1" customFormat="1" ht="35" customHeight="1" x14ac:dyDescent="0.3">
      <c r="A462" s="24" t="s">
        <v>23</v>
      </c>
      <c r="B462" s="24" t="s">
        <v>497</v>
      </c>
      <c r="C462" s="12" t="s">
        <v>498</v>
      </c>
      <c r="D462" s="50"/>
      <c r="E462" s="35" t="str">
        <f>HYPERLINK("https://www.google.ru/search?q=2007005-002&amp;newwindow=1&amp;tbm=isch","Еще фото")</f>
        <v>Еще фото</v>
      </c>
      <c r="F462" s="26"/>
      <c r="G462" s="24" t="s">
        <v>362</v>
      </c>
      <c r="H462" s="24" t="s">
        <v>363</v>
      </c>
      <c r="I462" s="24" t="s">
        <v>444</v>
      </c>
      <c r="J462" s="14" t="s">
        <v>45</v>
      </c>
      <c r="K462" s="15" t="s">
        <v>54</v>
      </c>
      <c r="L462" s="53"/>
      <c r="M462" s="14"/>
      <c r="N462" s="14" t="s">
        <v>389</v>
      </c>
      <c r="O462" s="14"/>
      <c r="P462" s="15" t="s">
        <v>446</v>
      </c>
      <c r="Q462" s="16">
        <v>5999</v>
      </c>
      <c r="R462" s="17">
        <v>60</v>
      </c>
      <c r="S462" s="27">
        <v>2759.5399999999995</v>
      </c>
      <c r="T462" s="19" t="s">
        <v>350</v>
      </c>
      <c r="U462" s="20" t="s">
        <v>369</v>
      </c>
      <c r="V462" s="22">
        <v>42</v>
      </c>
      <c r="W462" s="22">
        <v>34</v>
      </c>
      <c r="X462" s="23"/>
    </row>
    <row r="463" spans="1:24" s="1" customFormat="1" ht="37.049999999999997" customHeight="1" x14ac:dyDescent="0.3">
      <c r="A463" s="24" t="s">
        <v>23</v>
      </c>
      <c r="B463" s="24" t="s">
        <v>497</v>
      </c>
      <c r="C463" s="12" t="s">
        <v>498</v>
      </c>
      <c r="D463" s="51"/>
      <c r="E463" s="35" t="str">
        <f>HYPERLINK("https://www.google.ru/search?q=2007005-002&amp;newwindow=1&amp;tbm=isch","Еще фото")</f>
        <v>Еще фото</v>
      </c>
      <c r="F463" s="26"/>
      <c r="G463" s="24" t="s">
        <v>362</v>
      </c>
      <c r="H463" s="24" t="s">
        <v>363</v>
      </c>
      <c r="I463" s="24" t="s">
        <v>444</v>
      </c>
      <c r="J463" s="14" t="s">
        <v>45</v>
      </c>
      <c r="K463" s="15" t="s">
        <v>54</v>
      </c>
      <c r="L463" s="54"/>
      <c r="M463" s="14"/>
      <c r="N463" s="14" t="s">
        <v>389</v>
      </c>
      <c r="O463" s="14"/>
      <c r="P463" s="15" t="s">
        <v>446</v>
      </c>
      <c r="Q463" s="16">
        <v>5999</v>
      </c>
      <c r="R463" s="17">
        <v>60</v>
      </c>
      <c r="S463" s="27">
        <v>2759.5399999999995</v>
      </c>
      <c r="T463" s="19" t="s">
        <v>350</v>
      </c>
      <c r="U463" s="20" t="s">
        <v>371</v>
      </c>
      <c r="V463" s="22">
        <v>44</v>
      </c>
      <c r="W463" s="22">
        <v>4</v>
      </c>
      <c r="X463" s="23"/>
    </row>
    <row r="464" spans="1:24" s="1" customFormat="1" ht="26" customHeight="1" x14ac:dyDescent="0.3">
      <c r="A464" s="11" t="s">
        <v>23</v>
      </c>
      <c r="B464" s="11" t="s">
        <v>499</v>
      </c>
      <c r="C464" s="12" t="s">
        <v>500</v>
      </c>
      <c r="D464" s="49"/>
      <c r="E464" s="35" t="str">
        <f>HYPERLINK("https://www.google.ru/search?q=2007031-001&amp;newwindow=1&amp;tbm=isch","Еще фото")</f>
        <v>Еще фото</v>
      </c>
      <c r="F464" s="26" t="s">
        <v>77</v>
      </c>
      <c r="G464" s="11" t="s">
        <v>362</v>
      </c>
      <c r="H464" s="11" t="s">
        <v>363</v>
      </c>
      <c r="I464" s="14" t="s">
        <v>444</v>
      </c>
      <c r="J464" s="14" t="s">
        <v>45</v>
      </c>
      <c r="K464" s="15" t="s">
        <v>264</v>
      </c>
      <c r="L464" s="52" t="s">
        <v>501</v>
      </c>
      <c r="M464" s="14"/>
      <c r="N464" s="14" t="s">
        <v>57</v>
      </c>
      <c r="O464" s="14"/>
      <c r="P464" s="15" t="s">
        <v>502</v>
      </c>
      <c r="Q464" s="16">
        <v>5199</v>
      </c>
      <c r="R464" s="17">
        <v>60</v>
      </c>
      <c r="S464" s="27">
        <v>2391.5399999999995</v>
      </c>
      <c r="T464" s="19" t="s">
        <v>350</v>
      </c>
      <c r="U464" s="20" t="s">
        <v>425</v>
      </c>
      <c r="V464" s="22">
        <v>40</v>
      </c>
      <c r="W464" s="22">
        <v>40</v>
      </c>
      <c r="X464" s="23"/>
    </row>
    <row r="465" spans="1:24" s="1" customFormat="1" ht="26" customHeight="1" x14ac:dyDescent="0.3">
      <c r="A465" s="24" t="s">
        <v>23</v>
      </c>
      <c r="B465" s="24" t="s">
        <v>499</v>
      </c>
      <c r="C465" s="12" t="s">
        <v>500</v>
      </c>
      <c r="D465" s="50"/>
      <c r="E465" s="35" t="str">
        <f>HYPERLINK("https://www.google.ru/search?q=2007031-001&amp;newwindow=1&amp;tbm=isch","Еще фото")</f>
        <v>Еще фото</v>
      </c>
      <c r="F465" s="26" t="s">
        <v>77</v>
      </c>
      <c r="G465" s="24" t="s">
        <v>362</v>
      </c>
      <c r="H465" s="24" t="s">
        <v>363</v>
      </c>
      <c r="I465" s="24" t="s">
        <v>444</v>
      </c>
      <c r="J465" s="14" t="s">
        <v>45</v>
      </c>
      <c r="K465" s="15" t="s">
        <v>264</v>
      </c>
      <c r="L465" s="53"/>
      <c r="M465" s="14"/>
      <c r="N465" s="14" t="s">
        <v>57</v>
      </c>
      <c r="O465" s="14"/>
      <c r="P465" s="15" t="s">
        <v>502</v>
      </c>
      <c r="Q465" s="16">
        <v>5199</v>
      </c>
      <c r="R465" s="17">
        <v>60</v>
      </c>
      <c r="S465" s="27">
        <v>2391.5399999999995</v>
      </c>
      <c r="T465" s="19" t="s">
        <v>350</v>
      </c>
      <c r="U465" s="20" t="s">
        <v>368</v>
      </c>
      <c r="V465" s="22">
        <v>41</v>
      </c>
      <c r="W465" s="22">
        <v>7</v>
      </c>
      <c r="X465" s="23"/>
    </row>
    <row r="466" spans="1:24" s="1" customFormat="1" ht="26" customHeight="1" x14ac:dyDescent="0.3">
      <c r="A466" s="24" t="s">
        <v>23</v>
      </c>
      <c r="B466" s="24" t="s">
        <v>499</v>
      </c>
      <c r="C466" s="12" t="s">
        <v>500</v>
      </c>
      <c r="D466" s="50"/>
      <c r="E466" s="35" t="str">
        <f>HYPERLINK("https://www.google.ru/search?q=2007031-001&amp;newwindow=1&amp;tbm=isch","Еще фото")</f>
        <v>Еще фото</v>
      </c>
      <c r="F466" s="26" t="s">
        <v>77</v>
      </c>
      <c r="G466" s="24" t="s">
        <v>362</v>
      </c>
      <c r="H466" s="24" t="s">
        <v>363</v>
      </c>
      <c r="I466" s="24" t="s">
        <v>444</v>
      </c>
      <c r="J466" s="14" t="s">
        <v>45</v>
      </c>
      <c r="K466" s="15" t="s">
        <v>264</v>
      </c>
      <c r="L466" s="53"/>
      <c r="M466" s="14"/>
      <c r="N466" s="14" t="s">
        <v>57</v>
      </c>
      <c r="O466" s="14"/>
      <c r="P466" s="15" t="s">
        <v>502</v>
      </c>
      <c r="Q466" s="16">
        <v>5199</v>
      </c>
      <c r="R466" s="17">
        <v>60</v>
      </c>
      <c r="S466" s="27">
        <v>2391.5399999999995</v>
      </c>
      <c r="T466" s="19" t="s">
        <v>350</v>
      </c>
      <c r="U466" s="20" t="s">
        <v>371</v>
      </c>
      <c r="V466" s="22">
        <v>44</v>
      </c>
      <c r="W466" s="22">
        <v>1</v>
      </c>
      <c r="X466" s="23"/>
    </row>
    <row r="467" spans="1:24" s="1" customFormat="1" ht="26" customHeight="1" x14ac:dyDescent="0.3">
      <c r="A467" s="24" t="s">
        <v>23</v>
      </c>
      <c r="B467" s="24" t="s">
        <v>499</v>
      </c>
      <c r="C467" s="12" t="s">
        <v>500</v>
      </c>
      <c r="D467" s="51"/>
      <c r="E467" s="35" t="str">
        <f>HYPERLINK("https://www.google.ru/search?q=2007031-001&amp;newwindow=1&amp;tbm=isch","Еще фото")</f>
        <v>Еще фото</v>
      </c>
      <c r="F467" s="26" t="s">
        <v>77</v>
      </c>
      <c r="G467" s="24" t="s">
        <v>362</v>
      </c>
      <c r="H467" s="24" t="s">
        <v>363</v>
      </c>
      <c r="I467" s="24" t="s">
        <v>444</v>
      </c>
      <c r="J467" s="14" t="s">
        <v>45</v>
      </c>
      <c r="K467" s="15" t="s">
        <v>264</v>
      </c>
      <c r="L467" s="54"/>
      <c r="M467" s="14"/>
      <c r="N467" s="14" t="s">
        <v>57</v>
      </c>
      <c r="O467" s="14"/>
      <c r="P467" s="15" t="s">
        <v>502</v>
      </c>
      <c r="Q467" s="16">
        <v>5199</v>
      </c>
      <c r="R467" s="17">
        <v>60</v>
      </c>
      <c r="S467" s="27">
        <v>2391.5399999999995</v>
      </c>
      <c r="T467" s="19" t="s">
        <v>350</v>
      </c>
      <c r="U467" s="20" t="s">
        <v>372</v>
      </c>
      <c r="V467" s="22">
        <v>45</v>
      </c>
      <c r="W467" s="22">
        <v>1</v>
      </c>
      <c r="X467" s="23"/>
    </row>
    <row r="468" spans="1:24" s="1" customFormat="1" ht="21" customHeight="1" x14ac:dyDescent="0.3">
      <c r="A468" s="11" t="s">
        <v>23</v>
      </c>
      <c r="B468" s="11" t="s">
        <v>503</v>
      </c>
      <c r="C468" s="25" t="s">
        <v>504</v>
      </c>
      <c r="D468" s="49"/>
      <c r="E468" s="35" t="str">
        <f>HYPERLINK("https://www.google.ru/search?q=2007031-036&amp;newwindow=1&amp;tbm=isch","Еще фото")</f>
        <v>Еще фото</v>
      </c>
      <c r="F468" s="26" t="s">
        <v>77</v>
      </c>
      <c r="G468" s="11" t="s">
        <v>362</v>
      </c>
      <c r="H468" s="11" t="s">
        <v>363</v>
      </c>
      <c r="I468" s="14" t="s">
        <v>444</v>
      </c>
      <c r="J468" s="14" t="s">
        <v>45</v>
      </c>
      <c r="K468" s="15" t="s">
        <v>264</v>
      </c>
      <c r="L468" s="52" t="s">
        <v>501</v>
      </c>
      <c r="M468" s="14"/>
      <c r="N468" s="14" t="s">
        <v>505</v>
      </c>
      <c r="O468" s="14"/>
      <c r="P468" s="15" t="s">
        <v>502</v>
      </c>
      <c r="Q468" s="16">
        <v>5199</v>
      </c>
      <c r="R468" s="17">
        <v>60</v>
      </c>
      <c r="S468" s="27">
        <v>2391.5399999999995</v>
      </c>
      <c r="T468" s="19" t="s">
        <v>350</v>
      </c>
      <c r="U468" s="20" t="s">
        <v>425</v>
      </c>
      <c r="V468" s="22">
        <v>40</v>
      </c>
      <c r="W468" s="22">
        <v>55</v>
      </c>
      <c r="X468" s="23"/>
    </row>
    <row r="469" spans="1:24" s="1" customFormat="1" ht="21" customHeight="1" x14ac:dyDescent="0.3">
      <c r="A469" s="24" t="s">
        <v>23</v>
      </c>
      <c r="B469" s="24" t="s">
        <v>503</v>
      </c>
      <c r="C469" s="28" t="s">
        <v>504</v>
      </c>
      <c r="D469" s="50"/>
      <c r="E469" s="35" t="str">
        <f>HYPERLINK("https://www.google.ru/search?q=2007031-036&amp;newwindow=1&amp;tbm=isch","Еще фото")</f>
        <v>Еще фото</v>
      </c>
      <c r="F469" s="26" t="s">
        <v>77</v>
      </c>
      <c r="G469" s="24" t="s">
        <v>362</v>
      </c>
      <c r="H469" s="24" t="s">
        <v>363</v>
      </c>
      <c r="I469" s="24" t="s">
        <v>444</v>
      </c>
      <c r="J469" s="14" t="s">
        <v>45</v>
      </c>
      <c r="K469" s="15" t="s">
        <v>264</v>
      </c>
      <c r="L469" s="53"/>
      <c r="M469" s="14"/>
      <c r="N469" s="14" t="s">
        <v>505</v>
      </c>
      <c r="O469" s="14"/>
      <c r="P469" s="15" t="s">
        <v>502</v>
      </c>
      <c r="Q469" s="16">
        <v>5199</v>
      </c>
      <c r="R469" s="17">
        <v>60</v>
      </c>
      <c r="S469" s="27">
        <v>2391.5399999999995</v>
      </c>
      <c r="T469" s="19" t="s">
        <v>350</v>
      </c>
      <c r="U469" s="20" t="s">
        <v>368</v>
      </c>
      <c r="V469" s="22">
        <v>41</v>
      </c>
      <c r="W469" s="22">
        <v>7</v>
      </c>
      <c r="X469" s="23"/>
    </row>
    <row r="470" spans="1:24" s="1" customFormat="1" ht="21" customHeight="1" x14ac:dyDescent="0.3">
      <c r="A470" s="24" t="s">
        <v>23</v>
      </c>
      <c r="B470" s="24" t="s">
        <v>503</v>
      </c>
      <c r="C470" s="28" t="s">
        <v>504</v>
      </c>
      <c r="D470" s="50"/>
      <c r="E470" s="35" t="str">
        <f>HYPERLINK("https://www.google.ru/search?q=2007031-036&amp;newwindow=1&amp;tbm=isch","Еще фото")</f>
        <v>Еще фото</v>
      </c>
      <c r="F470" s="26" t="s">
        <v>77</v>
      </c>
      <c r="G470" s="24" t="s">
        <v>362</v>
      </c>
      <c r="H470" s="24" t="s">
        <v>363</v>
      </c>
      <c r="I470" s="24" t="s">
        <v>444</v>
      </c>
      <c r="J470" s="14" t="s">
        <v>45</v>
      </c>
      <c r="K470" s="15" t="s">
        <v>264</v>
      </c>
      <c r="L470" s="53"/>
      <c r="M470" s="14"/>
      <c r="N470" s="14" t="s">
        <v>505</v>
      </c>
      <c r="O470" s="14"/>
      <c r="P470" s="15" t="s">
        <v>502</v>
      </c>
      <c r="Q470" s="16">
        <v>5199</v>
      </c>
      <c r="R470" s="17">
        <v>60</v>
      </c>
      <c r="S470" s="27">
        <v>2391.5399999999995</v>
      </c>
      <c r="T470" s="19" t="s">
        <v>350</v>
      </c>
      <c r="U470" s="20" t="s">
        <v>369</v>
      </c>
      <c r="V470" s="22">
        <v>42</v>
      </c>
      <c r="W470" s="22">
        <v>11</v>
      </c>
      <c r="X470" s="23"/>
    </row>
    <row r="471" spans="1:24" s="1" customFormat="1" ht="21" customHeight="1" x14ac:dyDescent="0.3">
      <c r="A471" s="24" t="s">
        <v>23</v>
      </c>
      <c r="B471" s="24" t="s">
        <v>503</v>
      </c>
      <c r="C471" s="28" t="s">
        <v>504</v>
      </c>
      <c r="D471" s="50"/>
      <c r="E471" s="35" t="str">
        <f>HYPERLINK("https://www.google.ru/search?q=2007031-036&amp;newwindow=1&amp;tbm=isch","Еще фото")</f>
        <v>Еще фото</v>
      </c>
      <c r="F471" s="26" t="s">
        <v>77</v>
      </c>
      <c r="G471" s="24" t="s">
        <v>362</v>
      </c>
      <c r="H471" s="24" t="s">
        <v>363</v>
      </c>
      <c r="I471" s="24" t="s">
        <v>444</v>
      </c>
      <c r="J471" s="14" t="s">
        <v>45</v>
      </c>
      <c r="K471" s="15" t="s">
        <v>264</v>
      </c>
      <c r="L471" s="53"/>
      <c r="M471" s="14"/>
      <c r="N471" s="14" t="s">
        <v>505</v>
      </c>
      <c r="O471" s="14"/>
      <c r="P471" s="15" t="s">
        <v>502</v>
      </c>
      <c r="Q471" s="16">
        <v>5199</v>
      </c>
      <c r="R471" s="17">
        <v>60</v>
      </c>
      <c r="S471" s="27">
        <v>2391.5399999999995</v>
      </c>
      <c r="T471" s="19" t="s">
        <v>350</v>
      </c>
      <c r="U471" s="20" t="s">
        <v>371</v>
      </c>
      <c r="V471" s="22">
        <v>44</v>
      </c>
      <c r="W471" s="22">
        <v>19</v>
      </c>
      <c r="X471" s="23"/>
    </row>
    <row r="472" spans="1:24" s="1" customFormat="1" ht="32" customHeight="1" x14ac:dyDescent="0.3">
      <c r="A472" s="24" t="s">
        <v>23</v>
      </c>
      <c r="B472" s="24" t="s">
        <v>503</v>
      </c>
      <c r="C472" s="28" t="s">
        <v>504</v>
      </c>
      <c r="D472" s="51"/>
      <c r="E472" s="35" t="str">
        <f>HYPERLINK("https://www.google.ru/search?q=2007031-036&amp;newwindow=1&amp;tbm=isch","Еще фото")</f>
        <v>Еще фото</v>
      </c>
      <c r="F472" s="26" t="s">
        <v>77</v>
      </c>
      <c r="G472" s="24" t="s">
        <v>362</v>
      </c>
      <c r="H472" s="24" t="s">
        <v>363</v>
      </c>
      <c r="I472" s="24" t="s">
        <v>444</v>
      </c>
      <c r="J472" s="14" t="s">
        <v>45</v>
      </c>
      <c r="K472" s="15" t="s">
        <v>264</v>
      </c>
      <c r="L472" s="54"/>
      <c r="M472" s="14"/>
      <c r="N472" s="14" t="s">
        <v>505</v>
      </c>
      <c r="O472" s="14"/>
      <c r="P472" s="15" t="s">
        <v>502</v>
      </c>
      <c r="Q472" s="16">
        <v>5199</v>
      </c>
      <c r="R472" s="17">
        <v>60</v>
      </c>
      <c r="S472" s="27">
        <v>2391.5399999999995</v>
      </c>
      <c r="T472" s="19" t="s">
        <v>350</v>
      </c>
      <c r="U472" s="20" t="s">
        <v>372</v>
      </c>
      <c r="V472" s="22">
        <v>45</v>
      </c>
      <c r="W472" s="22">
        <v>1</v>
      </c>
      <c r="X472" s="23"/>
    </row>
    <row r="473" spans="1:24" s="1" customFormat="1" ht="26" customHeight="1" x14ac:dyDescent="0.3">
      <c r="A473" s="11" t="s">
        <v>23</v>
      </c>
      <c r="B473" s="11" t="s">
        <v>506</v>
      </c>
      <c r="C473" s="12" t="s">
        <v>507</v>
      </c>
      <c r="D473" s="49"/>
      <c r="E473" s="35" t="str">
        <f>HYPERLINK("https://www.google.ru/search?q=2007039-001&amp;newwindow=1&amp;tbm=isch","Еще фото")</f>
        <v>Еще фото</v>
      </c>
      <c r="F473" s="26" t="s">
        <v>77</v>
      </c>
      <c r="G473" s="11" t="s">
        <v>362</v>
      </c>
      <c r="H473" s="11" t="s">
        <v>363</v>
      </c>
      <c r="I473" s="14" t="s">
        <v>444</v>
      </c>
      <c r="J473" s="14" t="s">
        <v>45</v>
      </c>
      <c r="K473" s="15" t="s">
        <v>264</v>
      </c>
      <c r="L473" s="52" t="s">
        <v>508</v>
      </c>
      <c r="M473" s="14"/>
      <c r="N473" s="14" t="s">
        <v>57</v>
      </c>
      <c r="O473" s="14"/>
      <c r="P473" s="15" t="s">
        <v>509</v>
      </c>
      <c r="Q473" s="16">
        <v>6399</v>
      </c>
      <c r="R473" s="17">
        <v>60</v>
      </c>
      <c r="S473" s="27">
        <v>2943.5399999999995</v>
      </c>
      <c r="T473" s="19" t="s">
        <v>350</v>
      </c>
      <c r="U473" s="20" t="s">
        <v>369</v>
      </c>
      <c r="V473" s="22">
        <v>42</v>
      </c>
      <c r="W473" s="22">
        <v>2</v>
      </c>
      <c r="X473" s="23"/>
    </row>
    <row r="474" spans="1:24" s="1" customFormat="1" ht="26" customHeight="1" x14ac:dyDescent="0.3">
      <c r="A474" s="24" t="s">
        <v>23</v>
      </c>
      <c r="B474" s="24" t="s">
        <v>506</v>
      </c>
      <c r="C474" s="12" t="s">
        <v>507</v>
      </c>
      <c r="D474" s="50"/>
      <c r="E474" s="35" t="str">
        <f>HYPERLINK("https://www.google.ru/search?q=2007039-001&amp;newwindow=1&amp;tbm=isch","Еще фото")</f>
        <v>Еще фото</v>
      </c>
      <c r="F474" s="26" t="s">
        <v>77</v>
      </c>
      <c r="G474" s="24" t="s">
        <v>362</v>
      </c>
      <c r="H474" s="24" t="s">
        <v>363</v>
      </c>
      <c r="I474" s="24" t="s">
        <v>444</v>
      </c>
      <c r="J474" s="14" t="s">
        <v>45</v>
      </c>
      <c r="K474" s="15" t="s">
        <v>264</v>
      </c>
      <c r="L474" s="53"/>
      <c r="M474" s="14"/>
      <c r="N474" s="14" t="s">
        <v>57</v>
      </c>
      <c r="O474" s="14"/>
      <c r="P474" s="15" t="s">
        <v>509</v>
      </c>
      <c r="Q474" s="16">
        <v>6399</v>
      </c>
      <c r="R474" s="17">
        <v>60</v>
      </c>
      <c r="S474" s="27">
        <v>2943.5399999999995</v>
      </c>
      <c r="T474" s="19" t="s">
        <v>350</v>
      </c>
      <c r="U474" s="20" t="s">
        <v>370</v>
      </c>
      <c r="V474" s="22">
        <v>43</v>
      </c>
      <c r="W474" s="22">
        <v>3</v>
      </c>
      <c r="X474" s="23"/>
    </row>
    <row r="475" spans="1:24" s="1" customFormat="1" ht="26" customHeight="1" x14ac:dyDescent="0.3">
      <c r="A475" s="24" t="s">
        <v>23</v>
      </c>
      <c r="B475" s="24" t="s">
        <v>506</v>
      </c>
      <c r="C475" s="12" t="s">
        <v>507</v>
      </c>
      <c r="D475" s="50"/>
      <c r="E475" s="35" t="str">
        <f>HYPERLINK("https://www.google.ru/search?q=2007039-001&amp;newwindow=1&amp;tbm=isch","Еще фото")</f>
        <v>Еще фото</v>
      </c>
      <c r="F475" s="26" t="s">
        <v>77</v>
      </c>
      <c r="G475" s="24" t="s">
        <v>362</v>
      </c>
      <c r="H475" s="24" t="s">
        <v>363</v>
      </c>
      <c r="I475" s="24" t="s">
        <v>444</v>
      </c>
      <c r="J475" s="14" t="s">
        <v>45</v>
      </c>
      <c r="K475" s="15" t="s">
        <v>264</v>
      </c>
      <c r="L475" s="53"/>
      <c r="M475" s="14"/>
      <c r="N475" s="14" t="s">
        <v>57</v>
      </c>
      <c r="O475" s="14"/>
      <c r="P475" s="15" t="s">
        <v>509</v>
      </c>
      <c r="Q475" s="16">
        <v>6399</v>
      </c>
      <c r="R475" s="17">
        <v>60</v>
      </c>
      <c r="S475" s="27">
        <v>2943.5399999999995</v>
      </c>
      <c r="T475" s="19" t="s">
        <v>350</v>
      </c>
      <c r="U475" s="20" t="s">
        <v>371</v>
      </c>
      <c r="V475" s="22">
        <v>44</v>
      </c>
      <c r="W475" s="22">
        <v>4</v>
      </c>
      <c r="X475" s="23"/>
    </row>
    <row r="476" spans="1:24" s="1" customFormat="1" ht="26" customHeight="1" x14ac:dyDescent="0.3">
      <c r="A476" s="24" t="s">
        <v>23</v>
      </c>
      <c r="B476" s="24" t="s">
        <v>506</v>
      </c>
      <c r="C476" s="12" t="s">
        <v>507</v>
      </c>
      <c r="D476" s="51"/>
      <c r="E476" s="35" t="str">
        <f>HYPERLINK("https://www.google.ru/search?q=2007039-001&amp;newwindow=1&amp;tbm=isch","Еще фото")</f>
        <v>Еще фото</v>
      </c>
      <c r="F476" s="26" t="s">
        <v>77</v>
      </c>
      <c r="G476" s="24" t="s">
        <v>362</v>
      </c>
      <c r="H476" s="24" t="s">
        <v>363</v>
      </c>
      <c r="I476" s="24" t="s">
        <v>444</v>
      </c>
      <c r="J476" s="14" t="s">
        <v>45</v>
      </c>
      <c r="K476" s="15" t="s">
        <v>264</v>
      </c>
      <c r="L476" s="54"/>
      <c r="M476" s="14"/>
      <c r="N476" s="14" t="s">
        <v>57</v>
      </c>
      <c r="O476" s="14"/>
      <c r="P476" s="15" t="s">
        <v>509</v>
      </c>
      <c r="Q476" s="16">
        <v>6399</v>
      </c>
      <c r="R476" s="17">
        <v>60</v>
      </c>
      <c r="S476" s="27">
        <v>2943.5399999999995</v>
      </c>
      <c r="T476" s="19" t="s">
        <v>350</v>
      </c>
      <c r="U476" s="20" t="s">
        <v>372</v>
      </c>
      <c r="V476" s="22">
        <v>45</v>
      </c>
      <c r="W476" s="22">
        <v>2</v>
      </c>
      <c r="X476" s="23"/>
    </row>
    <row r="477" spans="1:24" s="1" customFormat="1" ht="21" customHeight="1" x14ac:dyDescent="0.3">
      <c r="A477" s="11" t="s">
        <v>23</v>
      </c>
      <c r="B477" s="11" t="s">
        <v>510</v>
      </c>
      <c r="C477" s="25" t="s">
        <v>511</v>
      </c>
      <c r="D477" s="49"/>
      <c r="E477" s="35" t="str">
        <f>HYPERLINK("https://www.google.ru/search?q=2007054-001&amp;newwindow=1&amp;tbm=isch","Еще фото")</f>
        <v>Еще фото</v>
      </c>
      <c r="F477" s="26" t="s">
        <v>53</v>
      </c>
      <c r="G477" s="11" t="s">
        <v>452</v>
      </c>
      <c r="H477" s="11" t="s">
        <v>363</v>
      </c>
      <c r="I477" s="14" t="s">
        <v>444</v>
      </c>
      <c r="J477" s="14" t="s">
        <v>45</v>
      </c>
      <c r="K477" s="15" t="s">
        <v>264</v>
      </c>
      <c r="L477" s="52" t="s">
        <v>512</v>
      </c>
      <c r="M477" s="14"/>
      <c r="N477" s="14" t="s">
        <v>57</v>
      </c>
      <c r="O477" s="14"/>
      <c r="P477" s="15" t="s">
        <v>513</v>
      </c>
      <c r="Q477" s="16">
        <v>9299</v>
      </c>
      <c r="R477" s="17">
        <v>60</v>
      </c>
      <c r="S477" s="27">
        <v>4277.54</v>
      </c>
      <c r="T477" s="19" t="s">
        <v>350</v>
      </c>
      <c r="U477" s="20" t="s">
        <v>368</v>
      </c>
      <c r="V477" s="22">
        <v>41</v>
      </c>
      <c r="W477" s="22">
        <v>18</v>
      </c>
      <c r="X477" s="23"/>
    </row>
    <row r="478" spans="1:24" s="1" customFormat="1" ht="21" customHeight="1" x14ac:dyDescent="0.3">
      <c r="A478" s="24" t="s">
        <v>23</v>
      </c>
      <c r="B478" s="24" t="s">
        <v>510</v>
      </c>
      <c r="C478" s="28" t="s">
        <v>511</v>
      </c>
      <c r="D478" s="50"/>
      <c r="E478" s="35" t="str">
        <f>HYPERLINK("https://www.google.ru/search?q=2007054-001&amp;newwindow=1&amp;tbm=isch","Еще фото")</f>
        <v>Еще фото</v>
      </c>
      <c r="F478" s="26" t="s">
        <v>53</v>
      </c>
      <c r="G478" s="24" t="s">
        <v>452</v>
      </c>
      <c r="H478" s="24" t="s">
        <v>363</v>
      </c>
      <c r="I478" s="24" t="s">
        <v>444</v>
      </c>
      <c r="J478" s="14" t="s">
        <v>45</v>
      </c>
      <c r="K478" s="15" t="s">
        <v>264</v>
      </c>
      <c r="L478" s="53"/>
      <c r="M478" s="14"/>
      <c r="N478" s="14" t="s">
        <v>57</v>
      </c>
      <c r="O478" s="14"/>
      <c r="P478" s="15" t="s">
        <v>513</v>
      </c>
      <c r="Q478" s="16">
        <v>9299</v>
      </c>
      <c r="R478" s="17">
        <v>60</v>
      </c>
      <c r="S478" s="27">
        <v>4277.54</v>
      </c>
      <c r="T478" s="19" t="s">
        <v>350</v>
      </c>
      <c r="U478" s="20" t="s">
        <v>369</v>
      </c>
      <c r="V478" s="22">
        <v>42</v>
      </c>
      <c r="W478" s="22">
        <v>18</v>
      </c>
      <c r="X478" s="23"/>
    </row>
    <row r="479" spans="1:24" s="1" customFormat="1" ht="21" customHeight="1" x14ac:dyDescent="0.3">
      <c r="A479" s="24" t="s">
        <v>23</v>
      </c>
      <c r="B479" s="24" t="s">
        <v>510</v>
      </c>
      <c r="C479" s="28" t="s">
        <v>511</v>
      </c>
      <c r="D479" s="50"/>
      <c r="E479" s="35" t="str">
        <f>HYPERLINK("https://www.google.ru/search?q=2007054-001&amp;newwindow=1&amp;tbm=isch","Еще фото")</f>
        <v>Еще фото</v>
      </c>
      <c r="F479" s="26" t="s">
        <v>53</v>
      </c>
      <c r="G479" s="24" t="s">
        <v>452</v>
      </c>
      <c r="H479" s="24" t="s">
        <v>363</v>
      </c>
      <c r="I479" s="24" t="s">
        <v>444</v>
      </c>
      <c r="J479" s="14" t="s">
        <v>45</v>
      </c>
      <c r="K479" s="15" t="s">
        <v>264</v>
      </c>
      <c r="L479" s="53"/>
      <c r="M479" s="14"/>
      <c r="N479" s="14" t="s">
        <v>57</v>
      </c>
      <c r="O479" s="14"/>
      <c r="P479" s="15" t="s">
        <v>513</v>
      </c>
      <c r="Q479" s="16">
        <v>9299</v>
      </c>
      <c r="R479" s="17">
        <v>60</v>
      </c>
      <c r="S479" s="27">
        <v>4277.54</v>
      </c>
      <c r="T479" s="19" t="s">
        <v>350</v>
      </c>
      <c r="U479" s="20" t="s">
        <v>370</v>
      </c>
      <c r="V479" s="22">
        <v>43</v>
      </c>
      <c r="W479" s="22">
        <v>19</v>
      </c>
      <c r="X479" s="23"/>
    </row>
    <row r="480" spans="1:24" s="1" customFormat="1" ht="21" customHeight="1" x14ac:dyDescent="0.3">
      <c r="A480" s="24" t="s">
        <v>23</v>
      </c>
      <c r="B480" s="24" t="s">
        <v>510</v>
      </c>
      <c r="C480" s="28" t="s">
        <v>511</v>
      </c>
      <c r="D480" s="50"/>
      <c r="E480" s="35" t="str">
        <f>HYPERLINK("https://www.google.ru/search?q=2007054-001&amp;newwindow=1&amp;tbm=isch","Еще фото")</f>
        <v>Еще фото</v>
      </c>
      <c r="F480" s="26" t="s">
        <v>53</v>
      </c>
      <c r="G480" s="24" t="s">
        <v>452</v>
      </c>
      <c r="H480" s="24" t="s">
        <v>363</v>
      </c>
      <c r="I480" s="24" t="s">
        <v>444</v>
      </c>
      <c r="J480" s="14" t="s">
        <v>45</v>
      </c>
      <c r="K480" s="15" t="s">
        <v>264</v>
      </c>
      <c r="L480" s="53"/>
      <c r="M480" s="14"/>
      <c r="N480" s="14" t="s">
        <v>57</v>
      </c>
      <c r="O480" s="14"/>
      <c r="P480" s="15" t="s">
        <v>513</v>
      </c>
      <c r="Q480" s="16">
        <v>9299</v>
      </c>
      <c r="R480" s="17">
        <v>60</v>
      </c>
      <c r="S480" s="27">
        <v>4277.54</v>
      </c>
      <c r="T480" s="19" t="s">
        <v>350</v>
      </c>
      <c r="U480" s="20" t="s">
        <v>371</v>
      </c>
      <c r="V480" s="22">
        <v>44</v>
      </c>
      <c r="W480" s="22">
        <v>23</v>
      </c>
      <c r="X480" s="23"/>
    </row>
    <row r="481" spans="1:24" s="1" customFormat="1" ht="32" customHeight="1" x14ac:dyDescent="0.3">
      <c r="A481" s="24" t="s">
        <v>23</v>
      </c>
      <c r="B481" s="24" t="s">
        <v>510</v>
      </c>
      <c r="C481" s="28" t="s">
        <v>511</v>
      </c>
      <c r="D481" s="51"/>
      <c r="E481" s="35" t="str">
        <f>HYPERLINK("https://www.google.ru/search?q=2007054-001&amp;newwindow=1&amp;tbm=isch","Еще фото")</f>
        <v>Еще фото</v>
      </c>
      <c r="F481" s="26" t="s">
        <v>53</v>
      </c>
      <c r="G481" s="24" t="s">
        <v>452</v>
      </c>
      <c r="H481" s="24" t="s">
        <v>363</v>
      </c>
      <c r="I481" s="24" t="s">
        <v>444</v>
      </c>
      <c r="J481" s="14" t="s">
        <v>45</v>
      </c>
      <c r="K481" s="15" t="s">
        <v>264</v>
      </c>
      <c r="L481" s="54"/>
      <c r="M481" s="14"/>
      <c r="N481" s="14" t="s">
        <v>57</v>
      </c>
      <c r="O481" s="14"/>
      <c r="P481" s="15" t="s">
        <v>513</v>
      </c>
      <c r="Q481" s="16">
        <v>9299</v>
      </c>
      <c r="R481" s="17">
        <v>60</v>
      </c>
      <c r="S481" s="27">
        <v>4277.54</v>
      </c>
      <c r="T481" s="19" t="s">
        <v>350</v>
      </c>
      <c r="U481" s="20" t="s">
        <v>372</v>
      </c>
      <c r="V481" s="22">
        <v>45</v>
      </c>
      <c r="W481" s="22">
        <v>9</v>
      </c>
      <c r="X481" s="23"/>
    </row>
    <row r="482" spans="1:24" s="1" customFormat="1" ht="26" customHeight="1" x14ac:dyDescent="0.3">
      <c r="A482" s="11" t="s">
        <v>23</v>
      </c>
      <c r="B482" s="11" t="s">
        <v>514</v>
      </c>
      <c r="C482" s="12" t="s">
        <v>515</v>
      </c>
      <c r="D482" s="49"/>
      <c r="E482" s="35" t="str">
        <f>HYPERLINK("https://www.google.ru/search?q=2009004-001&amp;newwindow=1&amp;tbm=isch","Еще фото")</f>
        <v>Еще фото</v>
      </c>
      <c r="F482" s="26"/>
      <c r="G482" s="11" t="s">
        <v>452</v>
      </c>
      <c r="H482" s="11" t="s">
        <v>363</v>
      </c>
      <c r="I482" s="14" t="s">
        <v>444</v>
      </c>
      <c r="J482" s="14" t="s">
        <v>45</v>
      </c>
      <c r="K482" s="15" t="s">
        <v>54</v>
      </c>
      <c r="L482" s="52" t="s">
        <v>453</v>
      </c>
      <c r="M482" s="14"/>
      <c r="N482" s="14" t="s">
        <v>57</v>
      </c>
      <c r="O482" s="14"/>
      <c r="P482" s="15" t="s">
        <v>455</v>
      </c>
      <c r="Q482" s="16">
        <v>8799</v>
      </c>
      <c r="R482" s="17">
        <v>60</v>
      </c>
      <c r="S482" s="27">
        <v>4047.5399999999995</v>
      </c>
      <c r="T482" s="19" t="s">
        <v>350</v>
      </c>
      <c r="U482" s="20" t="s">
        <v>368</v>
      </c>
      <c r="V482" s="22">
        <v>41</v>
      </c>
      <c r="W482" s="22">
        <v>3</v>
      </c>
      <c r="X482" s="23"/>
    </row>
    <row r="483" spans="1:24" s="1" customFormat="1" ht="26" customHeight="1" x14ac:dyDescent="0.3">
      <c r="A483" s="24" t="s">
        <v>23</v>
      </c>
      <c r="B483" s="24" t="s">
        <v>514</v>
      </c>
      <c r="C483" s="12" t="s">
        <v>515</v>
      </c>
      <c r="D483" s="50"/>
      <c r="E483" s="35" t="str">
        <f>HYPERLINK("https://www.google.ru/search?q=2009004-001&amp;newwindow=1&amp;tbm=isch","Еще фото")</f>
        <v>Еще фото</v>
      </c>
      <c r="F483" s="26"/>
      <c r="G483" s="24" t="s">
        <v>452</v>
      </c>
      <c r="H483" s="24" t="s">
        <v>363</v>
      </c>
      <c r="I483" s="24" t="s">
        <v>444</v>
      </c>
      <c r="J483" s="14" t="s">
        <v>45</v>
      </c>
      <c r="K483" s="15" t="s">
        <v>54</v>
      </c>
      <c r="L483" s="53"/>
      <c r="M483" s="14"/>
      <c r="N483" s="14" t="s">
        <v>57</v>
      </c>
      <c r="O483" s="14"/>
      <c r="P483" s="15" t="s">
        <v>455</v>
      </c>
      <c r="Q483" s="16">
        <v>8799</v>
      </c>
      <c r="R483" s="17">
        <v>60</v>
      </c>
      <c r="S483" s="27">
        <v>4047.5399999999995</v>
      </c>
      <c r="T483" s="19" t="s">
        <v>350</v>
      </c>
      <c r="U483" s="20" t="s">
        <v>369</v>
      </c>
      <c r="V483" s="22">
        <v>42</v>
      </c>
      <c r="W483" s="22">
        <v>4</v>
      </c>
      <c r="X483" s="23"/>
    </row>
    <row r="484" spans="1:24" s="1" customFormat="1" ht="26" customHeight="1" x14ac:dyDescent="0.3">
      <c r="A484" s="24" t="s">
        <v>23</v>
      </c>
      <c r="B484" s="24" t="s">
        <v>514</v>
      </c>
      <c r="C484" s="12" t="s">
        <v>515</v>
      </c>
      <c r="D484" s="50"/>
      <c r="E484" s="35" t="str">
        <f>HYPERLINK("https://www.google.ru/search?q=2009004-001&amp;newwindow=1&amp;tbm=isch","Еще фото")</f>
        <v>Еще фото</v>
      </c>
      <c r="F484" s="26"/>
      <c r="G484" s="24" t="s">
        <v>452</v>
      </c>
      <c r="H484" s="24" t="s">
        <v>363</v>
      </c>
      <c r="I484" s="24" t="s">
        <v>444</v>
      </c>
      <c r="J484" s="14" t="s">
        <v>45</v>
      </c>
      <c r="K484" s="15" t="s">
        <v>54</v>
      </c>
      <c r="L484" s="53"/>
      <c r="M484" s="14"/>
      <c r="N484" s="14" t="s">
        <v>57</v>
      </c>
      <c r="O484" s="14"/>
      <c r="P484" s="15" t="s">
        <v>455</v>
      </c>
      <c r="Q484" s="16">
        <v>8799</v>
      </c>
      <c r="R484" s="17">
        <v>60</v>
      </c>
      <c r="S484" s="27">
        <v>4047.5399999999995</v>
      </c>
      <c r="T484" s="19" t="s">
        <v>350</v>
      </c>
      <c r="U484" s="20" t="s">
        <v>370</v>
      </c>
      <c r="V484" s="22">
        <v>43</v>
      </c>
      <c r="W484" s="22">
        <v>7</v>
      </c>
      <c r="X484" s="23"/>
    </row>
    <row r="485" spans="1:24" s="1" customFormat="1" ht="26" customHeight="1" x14ac:dyDescent="0.3">
      <c r="A485" s="24" t="s">
        <v>23</v>
      </c>
      <c r="B485" s="24" t="s">
        <v>514</v>
      </c>
      <c r="C485" s="12" t="s">
        <v>515</v>
      </c>
      <c r="D485" s="51"/>
      <c r="E485" s="35" t="str">
        <f>HYPERLINK("https://www.google.ru/search?q=2009004-001&amp;newwindow=1&amp;tbm=isch","Еще фото")</f>
        <v>Еще фото</v>
      </c>
      <c r="F485" s="26"/>
      <c r="G485" s="24" t="s">
        <v>452</v>
      </c>
      <c r="H485" s="24" t="s">
        <v>363</v>
      </c>
      <c r="I485" s="24" t="s">
        <v>444</v>
      </c>
      <c r="J485" s="14" t="s">
        <v>45</v>
      </c>
      <c r="K485" s="15" t="s">
        <v>54</v>
      </c>
      <c r="L485" s="54"/>
      <c r="M485" s="14"/>
      <c r="N485" s="14" t="s">
        <v>57</v>
      </c>
      <c r="O485" s="14"/>
      <c r="P485" s="15" t="s">
        <v>455</v>
      </c>
      <c r="Q485" s="16">
        <v>8799</v>
      </c>
      <c r="R485" s="17">
        <v>60</v>
      </c>
      <c r="S485" s="27">
        <v>4047.5399999999995</v>
      </c>
      <c r="T485" s="19" t="s">
        <v>350</v>
      </c>
      <c r="U485" s="20" t="s">
        <v>372</v>
      </c>
      <c r="V485" s="22">
        <v>45</v>
      </c>
      <c r="W485" s="22">
        <v>1</v>
      </c>
      <c r="X485" s="23"/>
    </row>
    <row r="486" spans="1:24" s="1" customFormat="1" ht="108" customHeight="1" x14ac:dyDescent="0.3">
      <c r="A486" s="11" t="s">
        <v>23</v>
      </c>
      <c r="B486" s="11" t="s">
        <v>516</v>
      </c>
      <c r="C486" s="12" t="s">
        <v>517</v>
      </c>
      <c r="D486" s="29"/>
      <c r="E486" s="35" t="str">
        <f>HYPERLINK("https://www.google.ru/search?q=5033002-001&amp;newwindow=1&amp;tbm=isch","Еще фото")</f>
        <v>Еще фото</v>
      </c>
      <c r="F486" s="26"/>
      <c r="G486" s="11" t="s">
        <v>518</v>
      </c>
      <c r="H486" s="11" t="s">
        <v>312</v>
      </c>
      <c r="I486" s="14" t="s">
        <v>519</v>
      </c>
      <c r="J486" s="14" t="s">
        <v>45</v>
      </c>
      <c r="K486" s="15" t="s">
        <v>264</v>
      </c>
      <c r="L486" s="14" t="s">
        <v>520</v>
      </c>
      <c r="M486" s="14"/>
      <c r="N486" s="14" t="s">
        <v>57</v>
      </c>
      <c r="O486" s="14"/>
      <c r="P486" s="15" t="s">
        <v>521</v>
      </c>
      <c r="Q486" s="30">
        <v>699</v>
      </c>
      <c r="R486" s="17">
        <v>63</v>
      </c>
      <c r="S486" s="18">
        <v>297.42449999999997</v>
      </c>
      <c r="T486" s="19" t="s">
        <v>268</v>
      </c>
      <c r="U486" s="20" t="s">
        <v>522</v>
      </c>
      <c r="V486" s="21" t="s">
        <v>523</v>
      </c>
      <c r="W486" s="31">
        <v>1513</v>
      </c>
      <c r="X486" s="23"/>
    </row>
    <row r="487" spans="1:24" s="1" customFormat="1" ht="108" customHeight="1" x14ac:dyDescent="0.3">
      <c r="A487" s="11" t="s">
        <v>23</v>
      </c>
      <c r="B487" s="11" t="s">
        <v>524</v>
      </c>
      <c r="C487" s="12" t="s">
        <v>525</v>
      </c>
      <c r="D487" s="29"/>
      <c r="E487" s="35" t="str">
        <f>HYPERLINK("https://www.google.ru/search?q=5028001-090&amp;newwindow=1&amp;tbm=isch","Еще фото")</f>
        <v>Еще фото</v>
      </c>
      <c r="F487" s="26"/>
      <c r="G487" s="11" t="s">
        <v>526</v>
      </c>
      <c r="H487" s="11" t="s">
        <v>262</v>
      </c>
      <c r="I487" s="14" t="s">
        <v>527</v>
      </c>
      <c r="J487" s="14" t="s">
        <v>30</v>
      </c>
      <c r="K487" s="15" t="s">
        <v>264</v>
      </c>
      <c r="L487" s="14" t="s">
        <v>528</v>
      </c>
      <c r="M487" s="14"/>
      <c r="N487" s="14" t="s">
        <v>505</v>
      </c>
      <c r="O487" s="14"/>
      <c r="P487" s="15" t="s">
        <v>529</v>
      </c>
      <c r="Q487" s="16">
        <v>2199</v>
      </c>
      <c r="R487" s="17">
        <v>73.27</v>
      </c>
      <c r="S487" s="18">
        <v>675.93549999999993</v>
      </c>
      <c r="T487" s="19" t="s">
        <v>268</v>
      </c>
      <c r="U487" s="20" t="s">
        <v>530</v>
      </c>
      <c r="V487" s="21" t="s">
        <v>530</v>
      </c>
      <c r="W487" s="22">
        <v>237</v>
      </c>
      <c r="X487" s="23"/>
    </row>
    <row r="488" spans="1:24" s="1" customFormat="1" ht="108" customHeight="1" x14ac:dyDescent="0.3">
      <c r="A488" s="11" t="s">
        <v>23</v>
      </c>
      <c r="B488" s="11" t="s">
        <v>531</v>
      </c>
      <c r="C488" s="12" t="s">
        <v>532</v>
      </c>
      <c r="D488" s="29"/>
      <c r="E488" s="35" t="str">
        <f>HYPERLINK("https://www.google.ru/search?q=5026004-020&amp;newwindow=1&amp;tbm=isch","Еще фото")</f>
        <v>Еще фото</v>
      </c>
      <c r="F488" s="26" t="s">
        <v>77</v>
      </c>
      <c r="G488" s="11" t="s">
        <v>533</v>
      </c>
      <c r="H488" s="11" t="s">
        <v>262</v>
      </c>
      <c r="I488" s="14" t="s">
        <v>527</v>
      </c>
      <c r="J488" s="14" t="s">
        <v>30</v>
      </c>
      <c r="K488" s="15" t="s">
        <v>264</v>
      </c>
      <c r="L488" s="14" t="s">
        <v>534</v>
      </c>
      <c r="M488" s="14"/>
      <c r="N488" s="14" t="s">
        <v>144</v>
      </c>
      <c r="O488" s="14"/>
      <c r="P488" s="15" t="s">
        <v>535</v>
      </c>
      <c r="Q488" s="16">
        <v>2399</v>
      </c>
      <c r="R488" s="17">
        <v>60</v>
      </c>
      <c r="S488" s="18">
        <v>1103.54</v>
      </c>
      <c r="T488" s="19" t="s">
        <v>268</v>
      </c>
      <c r="U488" s="20" t="s">
        <v>536</v>
      </c>
      <c r="V488" s="22">
        <v>2</v>
      </c>
      <c r="W488" s="22">
        <v>1</v>
      </c>
      <c r="X488" s="23"/>
    </row>
    <row r="489" spans="1:24" s="1" customFormat="1" ht="108" customHeight="1" x14ac:dyDescent="0.3">
      <c r="A489" s="11" t="s">
        <v>23</v>
      </c>
      <c r="B489" s="11" t="s">
        <v>537</v>
      </c>
      <c r="C489" s="12" t="s">
        <v>538</v>
      </c>
      <c r="D489" s="29"/>
      <c r="E489" s="35" t="str">
        <f>HYPERLINK("https://www.google.ru/search?q=5026004-030&amp;newwindow=1&amp;tbm=isch","Еще фото")</f>
        <v>Еще фото</v>
      </c>
      <c r="F489" s="26" t="s">
        <v>77</v>
      </c>
      <c r="G489" s="11" t="s">
        <v>539</v>
      </c>
      <c r="H489" s="11" t="s">
        <v>262</v>
      </c>
      <c r="I489" s="14" t="s">
        <v>527</v>
      </c>
      <c r="J489" s="14" t="s">
        <v>30</v>
      </c>
      <c r="K489" s="15" t="s">
        <v>264</v>
      </c>
      <c r="L489" s="14" t="s">
        <v>534</v>
      </c>
      <c r="M489" s="14"/>
      <c r="N489" s="14" t="s">
        <v>540</v>
      </c>
      <c r="O489" s="14"/>
      <c r="P489" s="15" t="s">
        <v>535</v>
      </c>
      <c r="Q489" s="16">
        <v>3399</v>
      </c>
      <c r="R489" s="17">
        <v>60</v>
      </c>
      <c r="S489" s="27">
        <v>1563.5399999999997</v>
      </c>
      <c r="T489" s="19" t="s">
        <v>268</v>
      </c>
      <c r="U489" s="20" t="s">
        <v>541</v>
      </c>
      <c r="V489" s="22">
        <v>3</v>
      </c>
      <c r="W489" s="22">
        <v>10</v>
      </c>
      <c r="X489" s="23"/>
    </row>
    <row r="490" spans="1:24" s="1" customFormat="1" ht="108" customHeight="1" x14ac:dyDescent="0.3">
      <c r="A490" s="11" t="s">
        <v>23</v>
      </c>
      <c r="B490" s="11" t="s">
        <v>542</v>
      </c>
      <c r="C490" s="12" t="s">
        <v>543</v>
      </c>
      <c r="D490" s="29"/>
      <c r="E490" s="35" t="str">
        <f>HYPERLINK("https://www.google.ru/search?q=5027002-001&amp;newwindow=1&amp;tbm=isch","Еще фото")</f>
        <v>Еще фото</v>
      </c>
      <c r="F490" s="26"/>
      <c r="G490" s="11" t="s">
        <v>544</v>
      </c>
      <c r="H490" s="11" t="s">
        <v>262</v>
      </c>
      <c r="I490" s="14" t="s">
        <v>527</v>
      </c>
      <c r="J490" s="14" t="s">
        <v>30</v>
      </c>
      <c r="K490" s="15" t="s">
        <v>264</v>
      </c>
      <c r="L490" s="14" t="s">
        <v>545</v>
      </c>
      <c r="M490" s="14"/>
      <c r="N490" s="14" t="s">
        <v>57</v>
      </c>
      <c r="O490" s="14"/>
      <c r="P490" s="15" t="s">
        <v>546</v>
      </c>
      <c r="Q490" s="16">
        <v>2999</v>
      </c>
      <c r="R490" s="17">
        <v>60</v>
      </c>
      <c r="S490" s="27">
        <v>1379.5399999999997</v>
      </c>
      <c r="T490" s="19" t="s">
        <v>268</v>
      </c>
      <c r="U490" s="20" t="s">
        <v>547</v>
      </c>
      <c r="V490" s="21" t="s">
        <v>547</v>
      </c>
      <c r="W490" s="22">
        <v>10</v>
      </c>
      <c r="X490" s="23"/>
    </row>
    <row r="491" spans="1:24" s="1" customFormat="1" ht="108" customHeight="1" x14ac:dyDescent="0.3">
      <c r="A491" s="11" t="s">
        <v>23</v>
      </c>
      <c r="B491" s="11" t="s">
        <v>548</v>
      </c>
      <c r="C491" s="12" t="s">
        <v>549</v>
      </c>
      <c r="D491" s="29"/>
      <c r="E491" s="35" t="str">
        <f>HYPERLINK("https://www.google.ru/search?q=5027002-012&amp;newwindow=1&amp;tbm=isch","Еще фото")</f>
        <v>Еще фото</v>
      </c>
      <c r="F491" s="26" t="s">
        <v>77</v>
      </c>
      <c r="G491" s="11" t="s">
        <v>544</v>
      </c>
      <c r="H491" s="11" t="s">
        <v>262</v>
      </c>
      <c r="I491" s="14" t="s">
        <v>527</v>
      </c>
      <c r="J491" s="14" t="s">
        <v>30</v>
      </c>
      <c r="K491" s="15" t="s">
        <v>264</v>
      </c>
      <c r="L491" s="14" t="s">
        <v>545</v>
      </c>
      <c r="M491" s="14"/>
      <c r="N491" s="14" t="s">
        <v>81</v>
      </c>
      <c r="O491" s="14"/>
      <c r="P491" s="15" t="s">
        <v>546</v>
      </c>
      <c r="Q491" s="16">
        <v>2999</v>
      </c>
      <c r="R491" s="17">
        <v>60</v>
      </c>
      <c r="S491" s="27">
        <v>1379.5399999999997</v>
      </c>
      <c r="T491" s="19" t="s">
        <v>268</v>
      </c>
      <c r="U491" s="20" t="s">
        <v>547</v>
      </c>
      <c r="V491" s="21" t="s">
        <v>547</v>
      </c>
      <c r="W491" s="22">
        <v>83</v>
      </c>
      <c r="X491" s="23"/>
    </row>
    <row r="492" spans="1:24" s="1" customFormat="1" ht="108" customHeight="1" x14ac:dyDescent="0.3">
      <c r="A492" s="11" t="s">
        <v>23</v>
      </c>
      <c r="B492" s="11" t="s">
        <v>550</v>
      </c>
      <c r="C492" s="12" t="s">
        <v>551</v>
      </c>
      <c r="D492" s="29"/>
      <c r="E492" s="35" t="str">
        <f>HYPERLINK("https://www.google.ru/search?q=4014001-400&amp;newwindow=1&amp;tbm=isch","Еще фото")</f>
        <v>Еще фото</v>
      </c>
      <c r="F492" s="26"/>
      <c r="G492" s="11" t="s">
        <v>552</v>
      </c>
      <c r="H492" s="11" t="s">
        <v>553</v>
      </c>
      <c r="I492" s="14" t="s">
        <v>554</v>
      </c>
      <c r="J492" s="14" t="s">
        <v>45</v>
      </c>
      <c r="K492" s="15" t="s">
        <v>264</v>
      </c>
      <c r="L492" s="14" t="s">
        <v>555</v>
      </c>
      <c r="M492" s="14"/>
      <c r="N492" s="14" t="s">
        <v>540</v>
      </c>
      <c r="O492" s="14"/>
      <c r="P492" s="15" t="s">
        <v>94</v>
      </c>
      <c r="Q492" s="16">
        <v>4199</v>
      </c>
      <c r="R492" s="17">
        <v>60</v>
      </c>
      <c r="S492" s="27">
        <v>1931.5399999999997</v>
      </c>
      <c r="T492" s="19" t="s">
        <v>268</v>
      </c>
      <c r="U492" s="20" t="s">
        <v>556</v>
      </c>
      <c r="V492" s="21" t="s">
        <v>557</v>
      </c>
      <c r="W492" s="22">
        <v>10</v>
      </c>
      <c r="X492" s="23"/>
    </row>
    <row r="493" spans="1:24" s="1" customFormat="1" ht="108" customHeight="1" x14ac:dyDescent="0.3">
      <c r="A493" s="11" t="s">
        <v>23</v>
      </c>
      <c r="B493" s="11" t="s">
        <v>558</v>
      </c>
      <c r="C493" s="12" t="s">
        <v>559</v>
      </c>
      <c r="D493" s="29"/>
      <c r="E493" s="35" t="str">
        <f>HYPERLINK("https://www.google.ru/search?q=2008001-001&amp;newwindow=1&amp;tbm=isch","Еще фото")</f>
        <v>Еще фото</v>
      </c>
      <c r="F493" s="26"/>
      <c r="G493" s="11" t="s">
        <v>560</v>
      </c>
      <c r="H493" s="11" t="s">
        <v>363</v>
      </c>
      <c r="I493" s="14" t="s">
        <v>561</v>
      </c>
      <c r="J493" s="14" t="s">
        <v>45</v>
      </c>
      <c r="K493" s="15" t="s">
        <v>54</v>
      </c>
      <c r="L493" s="14" t="s">
        <v>562</v>
      </c>
      <c r="M493" s="14"/>
      <c r="N493" s="14" t="s">
        <v>57</v>
      </c>
      <c r="O493" s="14"/>
      <c r="P493" s="15" t="s">
        <v>563</v>
      </c>
      <c r="Q493" s="16">
        <v>2599</v>
      </c>
      <c r="R493" s="17">
        <v>60</v>
      </c>
      <c r="S493" s="27">
        <v>1195.5399999999997</v>
      </c>
      <c r="T493" s="19" t="s">
        <v>350</v>
      </c>
      <c r="U493" s="20" t="s">
        <v>564</v>
      </c>
      <c r="V493" s="21" t="s">
        <v>564</v>
      </c>
      <c r="W493" s="22">
        <v>1</v>
      </c>
      <c r="X493" s="23"/>
    </row>
    <row r="494" spans="1:24" s="1" customFormat="1" ht="26" customHeight="1" x14ac:dyDescent="0.3">
      <c r="A494" s="11" t="s">
        <v>23</v>
      </c>
      <c r="B494" s="11" t="s">
        <v>565</v>
      </c>
      <c r="C494" s="12" t="s">
        <v>566</v>
      </c>
      <c r="D494" s="49"/>
      <c r="E494" s="35" t="str">
        <f>HYPERLINK("https://www.google.ru/search?q=1032001-001&amp;newwindow=1&amp;tbm=isch","Еще фото")</f>
        <v>Еще фото</v>
      </c>
      <c r="F494" s="26" t="s">
        <v>77</v>
      </c>
      <c r="G494" s="11" t="s">
        <v>567</v>
      </c>
      <c r="H494" s="11" t="s">
        <v>28</v>
      </c>
      <c r="I494" s="14" t="s">
        <v>568</v>
      </c>
      <c r="J494" s="14" t="s">
        <v>45</v>
      </c>
      <c r="K494" s="15" t="s">
        <v>54</v>
      </c>
      <c r="L494" s="52" t="s">
        <v>569</v>
      </c>
      <c r="M494" s="14"/>
      <c r="N494" s="14" t="s">
        <v>57</v>
      </c>
      <c r="O494" s="14"/>
      <c r="P494" s="15" t="s">
        <v>94</v>
      </c>
      <c r="Q494" s="16">
        <v>11799</v>
      </c>
      <c r="R494" s="17">
        <v>60</v>
      </c>
      <c r="S494" s="27">
        <v>5427.54</v>
      </c>
      <c r="T494" s="19" t="s">
        <v>36</v>
      </c>
      <c r="U494" s="20" t="s">
        <v>40</v>
      </c>
      <c r="V494" s="21" t="s">
        <v>42</v>
      </c>
      <c r="W494" s="22">
        <v>189</v>
      </c>
      <c r="X494" s="23"/>
    </row>
    <row r="495" spans="1:24" s="1" customFormat="1" ht="26" customHeight="1" x14ac:dyDescent="0.3">
      <c r="A495" s="24" t="s">
        <v>23</v>
      </c>
      <c r="B495" s="24" t="s">
        <v>565</v>
      </c>
      <c r="C495" s="12" t="s">
        <v>566</v>
      </c>
      <c r="D495" s="50"/>
      <c r="E495" s="35" t="str">
        <f>HYPERLINK("https://www.google.ru/search?q=1032001-001&amp;newwindow=1&amp;tbm=isch","Еще фото")</f>
        <v>Еще фото</v>
      </c>
      <c r="F495" s="26" t="s">
        <v>77</v>
      </c>
      <c r="G495" s="24" t="s">
        <v>567</v>
      </c>
      <c r="H495" s="24" t="s">
        <v>28</v>
      </c>
      <c r="I495" s="24" t="s">
        <v>568</v>
      </c>
      <c r="J495" s="14" t="s">
        <v>45</v>
      </c>
      <c r="K495" s="15" t="s">
        <v>54</v>
      </c>
      <c r="L495" s="53"/>
      <c r="M495" s="14"/>
      <c r="N495" s="14" t="s">
        <v>57</v>
      </c>
      <c r="O495" s="14"/>
      <c r="P495" s="15" t="s">
        <v>94</v>
      </c>
      <c r="Q495" s="16">
        <v>11799</v>
      </c>
      <c r="R495" s="17">
        <v>60</v>
      </c>
      <c r="S495" s="27">
        <v>5427.54</v>
      </c>
      <c r="T495" s="19" t="s">
        <v>36</v>
      </c>
      <c r="U495" s="20" t="s">
        <v>41</v>
      </c>
      <c r="V495" s="21" t="s">
        <v>50</v>
      </c>
      <c r="W495" s="22">
        <v>103</v>
      </c>
      <c r="X495" s="23"/>
    </row>
    <row r="496" spans="1:24" s="1" customFormat="1" ht="26" customHeight="1" x14ac:dyDescent="0.3">
      <c r="A496" s="24" t="s">
        <v>23</v>
      </c>
      <c r="B496" s="24" t="s">
        <v>565</v>
      </c>
      <c r="C496" s="12" t="s">
        <v>566</v>
      </c>
      <c r="D496" s="50"/>
      <c r="E496" s="35" t="str">
        <f>HYPERLINK("https://www.google.ru/search?q=1032001-001&amp;newwindow=1&amp;tbm=isch","Еще фото")</f>
        <v>Еще фото</v>
      </c>
      <c r="F496" s="26" t="s">
        <v>77</v>
      </c>
      <c r="G496" s="24" t="s">
        <v>567</v>
      </c>
      <c r="H496" s="24" t="s">
        <v>28</v>
      </c>
      <c r="I496" s="24" t="s">
        <v>568</v>
      </c>
      <c r="J496" s="14" t="s">
        <v>45</v>
      </c>
      <c r="K496" s="15" t="s">
        <v>54</v>
      </c>
      <c r="L496" s="53"/>
      <c r="M496" s="14"/>
      <c r="N496" s="14" t="s">
        <v>57</v>
      </c>
      <c r="O496" s="14"/>
      <c r="P496" s="15" t="s">
        <v>94</v>
      </c>
      <c r="Q496" s="16">
        <v>11799</v>
      </c>
      <c r="R496" s="17">
        <v>60</v>
      </c>
      <c r="S496" s="27">
        <v>5427.54</v>
      </c>
      <c r="T496" s="19" t="s">
        <v>36</v>
      </c>
      <c r="U496" s="20" t="s">
        <v>49</v>
      </c>
      <c r="V496" s="21" t="s">
        <v>60</v>
      </c>
      <c r="W496" s="22">
        <v>149</v>
      </c>
      <c r="X496" s="23"/>
    </row>
    <row r="497" spans="1:24" s="1" customFormat="1" ht="26" customHeight="1" x14ac:dyDescent="0.3">
      <c r="A497" s="24" t="s">
        <v>23</v>
      </c>
      <c r="B497" s="24" t="s">
        <v>565</v>
      </c>
      <c r="C497" s="12" t="s">
        <v>566</v>
      </c>
      <c r="D497" s="51"/>
      <c r="E497" s="35" t="str">
        <f>HYPERLINK("https://www.google.ru/search?q=1032001-001&amp;newwindow=1&amp;tbm=isch","Еще фото")</f>
        <v>Еще фото</v>
      </c>
      <c r="F497" s="26" t="s">
        <v>77</v>
      </c>
      <c r="G497" s="24" t="s">
        <v>567</v>
      </c>
      <c r="H497" s="24" t="s">
        <v>28</v>
      </c>
      <c r="I497" s="24" t="s">
        <v>568</v>
      </c>
      <c r="J497" s="14" t="s">
        <v>45</v>
      </c>
      <c r="K497" s="15" t="s">
        <v>54</v>
      </c>
      <c r="L497" s="54"/>
      <c r="M497" s="14"/>
      <c r="N497" s="14" t="s">
        <v>57</v>
      </c>
      <c r="O497" s="14"/>
      <c r="P497" s="15" t="s">
        <v>94</v>
      </c>
      <c r="Q497" s="16">
        <v>11799</v>
      </c>
      <c r="R497" s="17">
        <v>60</v>
      </c>
      <c r="S497" s="27">
        <v>5427.54</v>
      </c>
      <c r="T497" s="19" t="s">
        <v>36</v>
      </c>
      <c r="U497" s="20" t="s">
        <v>61</v>
      </c>
      <c r="V497" s="21" t="s">
        <v>62</v>
      </c>
      <c r="W497" s="22">
        <v>7</v>
      </c>
      <c r="X497" s="23"/>
    </row>
    <row r="498" spans="1:24" s="1" customFormat="1" ht="108" customHeight="1" x14ac:dyDescent="0.3">
      <c r="A498" s="11" t="s">
        <v>23</v>
      </c>
      <c r="B498" s="11" t="s">
        <v>570</v>
      </c>
      <c r="C498" s="12" t="s">
        <v>571</v>
      </c>
      <c r="D498" s="29"/>
      <c r="E498" s="35" t="str">
        <f>HYPERLINK("https://www.google.ru/search?q=4017001-012&amp;newwindow=1&amp;tbm=isch","Еще фото")</f>
        <v>Еще фото</v>
      </c>
      <c r="F498" s="26"/>
      <c r="G498" s="11" t="s">
        <v>572</v>
      </c>
      <c r="H498" s="11" t="s">
        <v>553</v>
      </c>
      <c r="I498" s="14" t="s">
        <v>573</v>
      </c>
      <c r="J498" s="14" t="s">
        <v>45</v>
      </c>
      <c r="K498" s="15" t="s">
        <v>264</v>
      </c>
      <c r="L498" s="14" t="s">
        <v>574</v>
      </c>
      <c r="M498" s="14"/>
      <c r="N498" s="14" t="s">
        <v>575</v>
      </c>
      <c r="O498" s="14"/>
      <c r="P498" s="15" t="s">
        <v>94</v>
      </c>
      <c r="Q498" s="16">
        <v>2199</v>
      </c>
      <c r="R498" s="17">
        <v>62.81</v>
      </c>
      <c r="S498" s="18">
        <v>940.43549999999993</v>
      </c>
      <c r="T498" s="19" t="s">
        <v>268</v>
      </c>
      <c r="U498" s="20" t="s">
        <v>556</v>
      </c>
      <c r="V498" s="21" t="s">
        <v>557</v>
      </c>
      <c r="W498" s="22">
        <v>26</v>
      </c>
      <c r="X498" s="23"/>
    </row>
    <row r="499" spans="1:24" s="1" customFormat="1" ht="108" customHeight="1" x14ac:dyDescent="0.3">
      <c r="A499" s="11" t="s">
        <v>23</v>
      </c>
      <c r="B499" s="11" t="s">
        <v>576</v>
      </c>
      <c r="C499" s="12" t="s">
        <v>577</v>
      </c>
      <c r="D499" s="29"/>
      <c r="E499" s="35" t="str">
        <f>HYPERLINK("https://www.google.ru/search?q=4015001-009&amp;newwindow=1&amp;tbm=isch","Еще фото")</f>
        <v>Еще фото</v>
      </c>
      <c r="F499" s="26" t="s">
        <v>77</v>
      </c>
      <c r="G499" s="11" t="s">
        <v>572</v>
      </c>
      <c r="H499" s="11" t="s">
        <v>553</v>
      </c>
      <c r="I499" s="14" t="s">
        <v>573</v>
      </c>
      <c r="J499" s="14" t="s">
        <v>45</v>
      </c>
      <c r="K499" s="15" t="s">
        <v>264</v>
      </c>
      <c r="L499" s="14" t="s">
        <v>578</v>
      </c>
      <c r="M499" s="14"/>
      <c r="N499" s="14" t="s">
        <v>575</v>
      </c>
      <c r="O499" s="14"/>
      <c r="P499" s="15" t="s">
        <v>94</v>
      </c>
      <c r="Q499" s="16">
        <v>6599</v>
      </c>
      <c r="R499" s="17">
        <v>60</v>
      </c>
      <c r="S499" s="27">
        <v>3035.5399999999995</v>
      </c>
      <c r="T499" s="19" t="s">
        <v>268</v>
      </c>
      <c r="U499" s="20" t="s">
        <v>556</v>
      </c>
      <c r="V499" s="21" t="s">
        <v>557</v>
      </c>
      <c r="W499" s="22">
        <v>6</v>
      </c>
      <c r="X499" s="23"/>
    </row>
    <row r="500" spans="1:24" s="1" customFormat="1" ht="108" customHeight="1" x14ac:dyDescent="0.3">
      <c r="A500" s="11" t="s">
        <v>23</v>
      </c>
      <c r="B500" s="11" t="s">
        <v>579</v>
      </c>
      <c r="C500" s="12" t="s">
        <v>580</v>
      </c>
      <c r="D500" s="29"/>
      <c r="E500" s="35" t="str">
        <f>HYPERLINK("https://www.google.ru/search?q=4015002-001&amp;newwindow=1&amp;tbm=isch","Еще фото")</f>
        <v>Еще фото</v>
      </c>
      <c r="F500" s="26"/>
      <c r="G500" s="11" t="s">
        <v>572</v>
      </c>
      <c r="H500" s="11" t="s">
        <v>553</v>
      </c>
      <c r="I500" s="14" t="s">
        <v>573</v>
      </c>
      <c r="J500" s="14" t="s">
        <v>45</v>
      </c>
      <c r="K500" s="15" t="s">
        <v>264</v>
      </c>
      <c r="L500" s="14" t="s">
        <v>581</v>
      </c>
      <c r="M500" s="14"/>
      <c r="N500" s="14" t="s">
        <v>57</v>
      </c>
      <c r="O500" s="14"/>
      <c r="P500" s="15" t="s">
        <v>94</v>
      </c>
      <c r="Q500" s="16">
        <v>7199</v>
      </c>
      <c r="R500" s="17">
        <v>60</v>
      </c>
      <c r="S500" s="27">
        <v>3311.5399999999995</v>
      </c>
      <c r="T500" s="19" t="s">
        <v>268</v>
      </c>
      <c r="U500" s="20" t="s">
        <v>522</v>
      </c>
      <c r="V500" s="21" t="s">
        <v>557</v>
      </c>
      <c r="W500" s="22">
        <v>8</v>
      </c>
      <c r="X500" s="23"/>
    </row>
    <row r="501" spans="1:24" s="1" customFormat="1" ht="108" customHeight="1" x14ac:dyDescent="0.3">
      <c r="A501" s="11" t="s">
        <v>23</v>
      </c>
      <c r="B501" s="11" t="s">
        <v>582</v>
      </c>
      <c r="C501" s="12" t="s">
        <v>583</v>
      </c>
      <c r="D501" s="29"/>
      <c r="E501" s="35" t="str">
        <f>HYPERLINK("https://www.google.ru/search?q=4015003-001&amp;newwindow=1&amp;tbm=isch","Еще фото")</f>
        <v>Еще фото</v>
      </c>
      <c r="F501" s="26"/>
      <c r="G501" s="11" t="s">
        <v>572</v>
      </c>
      <c r="H501" s="11" t="s">
        <v>553</v>
      </c>
      <c r="I501" s="14" t="s">
        <v>573</v>
      </c>
      <c r="J501" s="14" t="s">
        <v>45</v>
      </c>
      <c r="K501" s="15" t="s">
        <v>264</v>
      </c>
      <c r="L501" s="14" t="s">
        <v>584</v>
      </c>
      <c r="M501" s="14"/>
      <c r="N501" s="14" t="s">
        <v>57</v>
      </c>
      <c r="O501" s="14"/>
      <c r="P501" s="15" t="s">
        <v>585</v>
      </c>
      <c r="Q501" s="16">
        <v>6199</v>
      </c>
      <c r="R501" s="17">
        <v>60</v>
      </c>
      <c r="S501" s="27">
        <v>2851.5399999999995</v>
      </c>
      <c r="T501" s="19" t="s">
        <v>268</v>
      </c>
      <c r="U501" s="20" t="s">
        <v>522</v>
      </c>
      <c r="V501" s="21" t="s">
        <v>557</v>
      </c>
      <c r="W501" s="22">
        <v>35</v>
      </c>
      <c r="X501" s="23"/>
    </row>
    <row r="502" spans="1:24" s="1" customFormat="1" ht="108" customHeight="1" x14ac:dyDescent="0.3">
      <c r="A502" s="11" t="s">
        <v>23</v>
      </c>
      <c r="B502" s="11" t="s">
        <v>586</v>
      </c>
      <c r="C502" s="12" t="s">
        <v>587</v>
      </c>
      <c r="D502" s="29"/>
      <c r="E502" s="35" t="str">
        <f>HYPERLINK("https://www.google.ru/search?q=4015010-001&amp;newwindow=1&amp;tbm=isch","Еще фото")</f>
        <v>Еще фото</v>
      </c>
      <c r="F502" s="26"/>
      <c r="G502" s="11" t="s">
        <v>572</v>
      </c>
      <c r="H502" s="11" t="s">
        <v>553</v>
      </c>
      <c r="I502" s="14" t="s">
        <v>573</v>
      </c>
      <c r="J502" s="14" t="s">
        <v>45</v>
      </c>
      <c r="K502" s="15" t="s">
        <v>264</v>
      </c>
      <c r="L502" s="14" t="s">
        <v>588</v>
      </c>
      <c r="M502" s="14"/>
      <c r="N502" s="14" t="s">
        <v>57</v>
      </c>
      <c r="O502" s="14"/>
      <c r="P502" s="15" t="s">
        <v>589</v>
      </c>
      <c r="Q502" s="16">
        <v>1499</v>
      </c>
      <c r="R502" s="17">
        <v>60</v>
      </c>
      <c r="S502" s="18">
        <v>689.54</v>
      </c>
      <c r="T502" s="19" t="s">
        <v>268</v>
      </c>
      <c r="U502" s="20" t="s">
        <v>522</v>
      </c>
      <c r="V502" s="21" t="s">
        <v>557</v>
      </c>
      <c r="W502" s="22">
        <v>94</v>
      </c>
      <c r="X502" s="23"/>
    </row>
    <row r="503" spans="1:24" s="1" customFormat="1" ht="108" customHeight="1" x14ac:dyDescent="0.3">
      <c r="A503" s="11" t="s">
        <v>23</v>
      </c>
      <c r="B503" s="11" t="s">
        <v>590</v>
      </c>
      <c r="C503" s="12" t="s">
        <v>591</v>
      </c>
      <c r="D503" s="29"/>
      <c r="E503" s="35" t="str">
        <f>HYPERLINK("https://www.google.ru/search?q=4016001-001&amp;newwindow=1&amp;tbm=isch","Еще фото")</f>
        <v>Еще фото</v>
      </c>
      <c r="F503" s="26"/>
      <c r="G503" s="11" t="s">
        <v>572</v>
      </c>
      <c r="H503" s="11" t="s">
        <v>553</v>
      </c>
      <c r="I503" s="14" t="s">
        <v>573</v>
      </c>
      <c r="J503" s="14" t="s">
        <v>45</v>
      </c>
      <c r="K503" s="15" t="s">
        <v>264</v>
      </c>
      <c r="L503" s="14" t="s">
        <v>592</v>
      </c>
      <c r="M503" s="14"/>
      <c r="N503" s="14" t="s">
        <v>57</v>
      </c>
      <c r="O503" s="14"/>
      <c r="P503" s="15" t="s">
        <v>94</v>
      </c>
      <c r="Q503" s="16">
        <v>2199</v>
      </c>
      <c r="R503" s="17">
        <v>60</v>
      </c>
      <c r="S503" s="18">
        <v>1011.54</v>
      </c>
      <c r="T503" s="19" t="s">
        <v>268</v>
      </c>
      <c r="U503" s="20" t="s">
        <v>556</v>
      </c>
      <c r="V503" s="21" t="s">
        <v>557</v>
      </c>
      <c r="W503" s="22">
        <v>1</v>
      </c>
      <c r="X503" s="23"/>
    </row>
    <row r="504" spans="1:24" s="1" customFormat="1" ht="108" customHeight="1" x14ac:dyDescent="0.3">
      <c r="A504" s="11" t="s">
        <v>23</v>
      </c>
      <c r="B504" s="11" t="s">
        <v>593</v>
      </c>
      <c r="C504" s="12" t="s">
        <v>594</v>
      </c>
      <c r="D504" s="29"/>
      <c r="E504" s="35" t="str">
        <f>HYPERLINK("https://www.google.ru/search?q=1003003-002&amp;newwindow=1&amp;tbm=isch","Еще фото")</f>
        <v>Еще фото</v>
      </c>
      <c r="F504" s="26"/>
      <c r="G504" s="11" t="s">
        <v>595</v>
      </c>
      <c r="H504" s="11" t="s">
        <v>28</v>
      </c>
      <c r="I504" s="14" t="s">
        <v>596</v>
      </c>
      <c r="J504" s="14" t="s">
        <v>30</v>
      </c>
      <c r="K504" s="15" t="s">
        <v>54</v>
      </c>
      <c r="L504" s="14" t="s">
        <v>597</v>
      </c>
      <c r="M504" s="14" t="s">
        <v>598</v>
      </c>
      <c r="N504" s="14" t="s">
        <v>57</v>
      </c>
      <c r="O504" s="14"/>
      <c r="P504" s="15" t="s">
        <v>155</v>
      </c>
      <c r="Q504" s="16">
        <v>2499</v>
      </c>
      <c r="R504" s="17">
        <v>60</v>
      </c>
      <c r="S504" s="18">
        <v>1149.54</v>
      </c>
      <c r="T504" s="19" t="s">
        <v>36</v>
      </c>
      <c r="U504" s="20" t="s">
        <v>40</v>
      </c>
      <c r="V504" s="21" t="s">
        <v>42</v>
      </c>
      <c r="W504" s="22">
        <v>1</v>
      </c>
      <c r="X504" s="23"/>
    </row>
    <row r="505" spans="1:24" s="1" customFormat="1" ht="35" customHeight="1" x14ac:dyDescent="0.3">
      <c r="A505" s="11" t="s">
        <v>23</v>
      </c>
      <c r="B505" s="11" t="s">
        <v>599</v>
      </c>
      <c r="C505" s="12" t="s">
        <v>600</v>
      </c>
      <c r="D505" s="49"/>
      <c r="E505" s="35" t="str">
        <f>HYPERLINK("https://www.google.ru/search?q=1003002-001&amp;newwindow=1&amp;tbm=isch","Еще фото")</f>
        <v>Еще фото</v>
      </c>
      <c r="F505" s="26"/>
      <c r="G505" s="11" t="s">
        <v>601</v>
      </c>
      <c r="H505" s="11" t="s">
        <v>28</v>
      </c>
      <c r="I505" s="14" t="s">
        <v>602</v>
      </c>
      <c r="J505" s="14" t="s">
        <v>45</v>
      </c>
      <c r="K505" s="15" t="s">
        <v>31</v>
      </c>
      <c r="L505" s="52" t="s">
        <v>603</v>
      </c>
      <c r="M505" s="14"/>
      <c r="N505" s="14" t="s">
        <v>57</v>
      </c>
      <c r="O505" s="14"/>
      <c r="P505" s="15" t="s">
        <v>124</v>
      </c>
      <c r="Q505" s="16">
        <v>5999</v>
      </c>
      <c r="R505" s="17">
        <v>73.7</v>
      </c>
      <c r="S505" s="27">
        <v>1814.4354999999998</v>
      </c>
      <c r="T505" s="19" t="s">
        <v>36</v>
      </c>
      <c r="U505" s="20" t="s">
        <v>37</v>
      </c>
      <c r="V505" s="21" t="s">
        <v>38</v>
      </c>
      <c r="W505" s="22">
        <v>3</v>
      </c>
      <c r="X505" s="23"/>
    </row>
    <row r="506" spans="1:24" s="1" customFormat="1" ht="35" customHeight="1" x14ac:dyDescent="0.3">
      <c r="A506" s="24" t="s">
        <v>23</v>
      </c>
      <c r="B506" s="24" t="s">
        <v>599</v>
      </c>
      <c r="C506" s="12" t="s">
        <v>600</v>
      </c>
      <c r="D506" s="50"/>
      <c r="E506" s="35" t="str">
        <f>HYPERLINK("https://www.google.ru/search?q=1003002-001&amp;newwindow=1&amp;tbm=isch","Еще фото")</f>
        <v>Еще фото</v>
      </c>
      <c r="F506" s="26"/>
      <c r="G506" s="24" t="s">
        <v>601</v>
      </c>
      <c r="H506" s="24" t="s">
        <v>28</v>
      </c>
      <c r="I506" s="24" t="s">
        <v>602</v>
      </c>
      <c r="J506" s="14" t="s">
        <v>45</v>
      </c>
      <c r="K506" s="15" t="s">
        <v>31</v>
      </c>
      <c r="L506" s="53"/>
      <c r="M506" s="14"/>
      <c r="N506" s="14" t="s">
        <v>57</v>
      </c>
      <c r="O506" s="14"/>
      <c r="P506" s="15" t="s">
        <v>124</v>
      </c>
      <c r="Q506" s="16">
        <v>5999</v>
      </c>
      <c r="R506" s="17">
        <v>73.7</v>
      </c>
      <c r="S506" s="27">
        <v>1814.4354999999998</v>
      </c>
      <c r="T506" s="19" t="s">
        <v>36</v>
      </c>
      <c r="U506" s="20" t="s">
        <v>39</v>
      </c>
      <c r="V506" s="22">
        <v>44</v>
      </c>
      <c r="W506" s="22">
        <v>28</v>
      </c>
      <c r="X506" s="23"/>
    </row>
    <row r="507" spans="1:24" s="1" customFormat="1" ht="37.049999999999997" customHeight="1" x14ac:dyDescent="0.3">
      <c r="A507" s="24" t="s">
        <v>23</v>
      </c>
      <c r="B507" s="24" t="s">
        <v>599</v>
      </c>
      <c r="C507" s="12" t="s">
        <v>600</v>
      </c>
      <c r="D507" s="51"/>
      <c r="E507" s="35" t="str">
        <f>HYPERLINK("https://www.google.ru/search?q=1003002-001&amp;newwindow=1&amp;tbm=isch","Еще фото")</f>
        <v>Еще фото</v>
      </c>
      <c r="F507" s="26"/>
      <c r="G507" s="24" t="s">
        <v>601</v>
      </c>
      <c r="H507" s="24" t="s">
        <v>28</v>
      </c>
      <c r="I507" s="24" t="s">
        <v>602</v>
      </c>
      <c r="J507" s="14" t="s">
        <v>45</v>
      </c>
      <c r="K507" s="15" t="s">
        <v>31</v>
      </c>
      <c r="L507" s="54"/>
      <c r="M507" s="14"/>
      <c r="N507" s="14" t="s">
        <v>57</v>
      </c>
      <c r="O507" s="14"/>
      <c r="P507" s="15" t="s">
        <v>124</v>
      </c>
      <c r="Q507" s="16">
        <v>5999</v>
      </c>
      <c r="R507" s="17">
        <v>73.7</v>
      </c>
      <c r="S507" s="27">
        <v>1814.4354999999998</v>
      </c>
      <c r="T507" s="19" t="s">
        <v>36</v>
      </c>
      <c r="U507" s="20" t="s">
        <v>40</v>
      </c>
      <c r="V507" s="22">
        <v>46</v>
      </c>
      <c r="W507" s="22">
        <v>12</v>
      </c>
      <c r="X507" s="23"/>
    </row>
    <row r="508" spans="1:24" s="1" customFormat="1" ht="26" customHeight="1" x14ac:dyDescent="0.3">
      <c r="A508" s="11" t="s">
        <v>23</v>
      </c>
      <c r="B508" s="11" t="s">
        <v>604</v>
      </c>
      <c r="C508" s="12" t="s">
        <v>605</v>
      </c>
      <c r="D508" s="49"/>
      <c r="E508" s="35" t="str">
        <f>HYPERLINK("https://www.google.ru/search?q=1002013-500&amp;newwindow=1&amp;tbm=isch","Еще фото")</f>
        <v>Еще фото</v>
      </c>
      <c r="F508" s="26"/>
      <c r="G508" s="11" t="s">
        <v>606</v>
      </c>
      <c r="H508" s="11" t="s">
        <v>28</v>
      </c>
      <c r="I508" s="14" t="s">
        <v>602</v>
      </c>
      <c r="J508" s="14" t="s">
        <v>45</v>
      </c>
      <c r="K508" s="15" t="s">
        <v>31</v>
      </c>
      <c r="L508" s="52" t="s">
        <v>607</v>
      </c>
      <c r="M508" s="14"/>
      <c r="N508" s="14" t="s">
        <v>47</v>
      </c>
      <c r="O508" s="14"/>
      <c r="P508" s="15" t="s">
        <v>48</v>
      </c>
      <c r="Q508" s="16">
        <v>5199</v>
      </c>
      <c r="R508" s="17">
        <v>71.959999999999994</v>
      </c>
      <c r="S508" s="27">
        <v>1676.4354999999998</v>
      </c>
      <c r="T508" s="19" t="s">
        <v>36</v>
      </c>
      <c r="U508" s="20" t="s">
        <v>37</v>
      </c>
      <c r="V508" s="21" t="s">
        <v>38</v>
      </c>
      <c r="W508" s="22">
        <v>17</v>
      </c>
      <c r="X508" s="23"/>
    </row>
    <row r="509" spans="1:24" s="1" customFormat="1" ht="26" customHeight="1" x14ac:dyDescent="0.3">
      <c r="A509" s="24" t="s">
        <v>23</v>
      </c>
      <c r="B509" s="24" t="s">
        <v>604</v>
      </c>
      <c r="C509" s="12" t="s">
        <v>605</v>
      </c>
      <c r="D509" s="50"/>
      <c r="E509" s="35" t="str">
        <f>HYPERLINK("https://www.google.ru/search?q=1002013-500&amp;newwindow=1&amp;tbm=isch","Еще фото")</f>
        <v>Еще фото</v>
      </c>
      <c r="F509" s="26"/>
      <c r="G509" s="24" t="s">
        <v>606</v>
      </c>
      <c r="H509" s="24" t="s">
        <v>28</v>
      </c>
      <c r="I509" s="24" t="s">
        <v>602</v>
      </c>
      <c r="J509" s="14" t="s">
        <v>45</v>
      </c>
      <c r="K509" s="15" t="s">
        <v>31</v>
      </c>
      <c r="L509" s="53"/>
      <c r="M509" s="14"/>
      <c r="N509" s="14" t="s">
        <v>47</v>
      </c>
      <c r="O509" s="14"/>
      <c r="P509" s="15" t="s">
        <v>48</v>
      </c>
      <c r="Q509" s="16">
        <v>5199</v>
      </c>
      <c r="R509" s="17">
        <v>71.959999999999994</v>
      </c>
      <c r="S509" s="27">
        <v>1676.4354999999998</v>
      </c>
      <c r="T509" s="19" t="s">
        <v>36</v>
      </c>
      <c r="U509" s="20" t="s">
        <v>39</v>
      </c>
      <c r="V509" s="22">
        <v>44</v>
      </c>
      <c r="W509" s="22">
        <v>67</v>
      </c>
      <c r="X509" s="23"/>
    </row>
    <row r="510" spans="1:24" s="1" customFormat="1" ht="26" customHeight="1" x14ac:dyDescent="0.3">
      <c r="A510" s="24" t="s">
        <v>23</v>
      </c>
      <c r="B510" s="24" t="s">
        <v>604</v>
      </c>
      <c r="C510" s="12" t="s">
        <v>605</v>
      </c>
      <c r="D510" s="50"/>
      <c r="E510" s="35" t="str">
        <f>HYPERLINK("https://www.google.ru/search?q=1002013-500&amp;newwindow=1&amp;tbm=isch","Еще фото")</f>
        <v>Еще фото</v>
      </c>
      <c r="F510" s="26"/>
      <c r="G510" s="24" t="s">
        <v>606</v>
      </c>
      <c r="H510" s="24" t="s">
        <v>28</v>
      </c>
      <c r="I510" s="24" t="s">
        <v>602</v>
      </c>
      <c r="J510" s="14" t="s">
        <v>45</v>
      </c>
      <c r="K510" s="15" t="s">
        <v>31</v>
      </c>
      <c r="L510" s="53"/>
      <c r="M510" s="14"/>
      <c r="N510" s="14" t="s">
        <v>47</v>
      </c>
      <c r="O510" s="14"/>
      <c r="P510" s="15" t="s">
        <v>48</v>
      </c>
      <c r="Q510" s="16">
        <v>5199</v>
      </c>
      <c r="R510" s="17">
        <v>71.959999999999994</v>
      </c>
      <c r="S510" s="27">
        <v>1676.4354999999998</v>
      </c>
      <c r="T510" s="19" t="s">
        <v>36</v>
      </c>
      <c r="U510" s="20" t="s">
        <v>40</v>
      </c>
      <c r="V510" s="22">
        <v>46</v>
      </c>
      <c r="W510" s="22">
        <v>78</v>
      </c>
      <c r="X510" s="23"/>
    </row>
    <row r="511" spans="1:24" s="1" customFormat="1" ht="26" customHeight="1" x14ac:dyDescent="0.3">
      <c r="A511" s="24" t="s">
        <v>23</v>
      </c>
      <c r="B511" s="24" t="s">
        <v>604</v>
      </c>
      <c r="C511" s="12" t="s">
        <v>605</v>
      </c>
      <c r="D511" s="51"/>
      <c r="E511" s="35" t="str">
        <f>HYPERLINK("https://www.google.ru/search?q=1002013-500&amp;newwindow=1&amp;tbm=isch","Еще фото")</f>
        <v>Еще фото</v>
      </c>
      <c r="F511" s="26"/>
      <c r="G511" s="24" t="s">
        <v>606</v>
      </c>
      <c r="H511" s="24" t="s">
        <v>28</v>
      </c>
      <c r="I511" s="24" t="s">
        <v>602</v>
      </c>
      <c r="J511" s="14" t="s">
        <v>45</v>
      </c>
      <c r="K511" s="15" t="s">
        <v>31</v>
      </c>
      <c r="L511" s="54"/>
      <c r="M511" s="14"/>
      <c r="N511" s="14" t="s">
        <v>47</v>
      </c>
      <c r="O511" s="14"/>
      <c r="P511" s="15" t="s">
        <v>48</v>
      </c>
      <c r="Q511" s="16">
        <v>5199</v>
      </c>
      <c r="R511" s="17">
        <v>71.959999999999994</v>
      </c>
      <c r="S511" s="27">
        <v>1676.4354999999998</v>
      </c>
      <c r="T511" s="19" t="s">
        <v>36</v>
      </c>
      <c r="U511" s="20" t="s">
        <v>41</v>
      </c>
      <c r="V511" s="21" t="s">
        <v>42</v>
      </c>
      <c r="W511" s="22">
        <v>40</v>
      </c>
      <c r="X511" s="23"/>
    </row>
    <row r="512" spans="1:24" s="1" customFormat="1" ht="21" customHeight="1" x14ac:dyDescent="0.3">
      <c r="A512" s="11" t="s">
        <v>23</v>
      </c>
      <c r="B512" s="11" t="s">
        <v>608</v>
      </c>
      <c r="C512" s="25" t="s">
        <v>609</v>
      </c>
      <c r="D512" s="49"/>
      <c r="E512" s="35" t="str">
        <f>HYPERLINK("https://www.google.ru/search?q=1002014-500&amp;newwindow=1&amp;tbm=isch","Еще фото")</f>
        <v>Еще фото</v>
      </c>
      <c r="F512" s="13" t="s">
        <v>26</v>
      </c>
      <c r="G512" s="11" t="s">
        <v>610</v>
      </c>
      <c r="H512" s="11" t="s">
        <v>28</v>
      </c>
      <c r="I512" s="14" t="s">
        <v>602</v>
      </c>
      <c r="J512" s="14" t="s">
        <v>45</v>
      </c>
      <c r="K512" s="15" t="s">
        <v>31</v>
      </c>
      <c r="L512" s="52" t="s">
        <v>611</v>
      </c>
      <c r="M512" s="14"/>
      <c r="N512" s="14" t="s">
        <v>47</v>
      </c>
      <c r="O512" s="14"/>
      <c r="P512" s="15" t="s">
        <v>48</v>
      </c>
      <c r="Q512" s="16">
        <v>6799</v>
      </c>
      <c r="R512" s="17">
        <v>69.88</v>
      </c>
      <c r="S512" s="27">
        <v>2354.9354999999996</v>
      </c>
      <c r="T512" s="19" t="s">
        <v>36</v>
      </c>
      <c r="U512" s="20" t="s">
        <v>37</v>
      </c>
      <c r="V512" s="21" t="s">
        <v>38</v>
      </c>
      <c r="W512" s="22">
        <v>29</v>
      </c>
      <c r="X512" s="23"/>
    </row>
    <row r="513" spans="1:24" s="1" customFormat="1" ht="21" customHeight="1" x14ac:dyDescent="0.3">
      <c r="A513" s="24" t="s">
        <v>23</v>
      </c>
      <c r="B513" s="24" t="s">
        <v>608</v>
      </c>
      <c r="C513" s="28" t="s">
        <v>609</v>
      </c>
      <c r="D513" s="50"/>
      <c r="E513" s="35" t="str">
        <f>HYPERLINK("https://www.google.ru/search?q=1002014-500&amp;newwindow=1&amp;tbm=isch","Еще фото")</f>
        <v>Еще фото</v>
      </c>
      <c r="F513" s="13" t="s">
        <v>26</v>
      </c>
      <c r="G513" s="24" t="s">
        <v>610</v>
      </c>
      <c r="H513" s="24" t="s">
        <v>28</v>
      </c>
      <c r="I513" s="24" t="s">
        <v>602</v>
      </c>
      <c r="J513" s="14" t="s">
        <v>45</v>
      </c>
      <c r="K513" s="15" t="s">
        <v>31</v>
      </c>
      <c r="L513" s="53"/>
      <c r="M513" s="14"/>
      <c r="N513" s="14" t="s">
        <v>47</v>
      </c>
      <c r="O513" s="14"/>
      <c r="P513" s="15" t="s">
        <v>48</v>
      </c>
      <c r="Q513" s="16">
        <v>6799</v>
      </c>
      <c r="R513" s="17">
        <v>69.88</v>
      </c>
      <c r="S513" s="27">
        <v>2354.9354999999996</v>
      </c>
      <c r="T513" s="19" t="s">
        <v>36</v>
      </c>
      <c r="U513" s="20" t="s">
        <v>39</v>
      </c>
      <c r="V513" s="22">
        <v>44</v>
      </c>
      <c r="W513" s="22">
        <v>62</v>
      </c>
      <c r="X513" s="23"/>
    </row>
    <row r="514" spans="1:24" s="1" customFormat="1" ht="21" customHeight="1" x14ac:dyDescent="0.3">
      <c r="A514" s="24" t="s">
        <v>23</v>
      </c>
      <c r="B514" s="24" t="s">
        <v>608</v>
      </c>
      <c r="C514" s="28" t="s">
        <v>609</v>
      </c>
      <c r="D514" s="50"/>
      <c r="E514" s="35" t="str">
        <f>HYPERLINK("https://www.google.ru/search?q=1002014-500&amp;newwindow=1&amp;tbm=isch","Еще фото")</f>
        <v>Еще фото</v>
      </c>
      <c r="F514" s="13" t="s">
        <v>26</v>
      </c>
      <c r="G514" s="24" t="s">
        <v>610</v>
      </c>
      <c r="H514" s="24" t="s">
        <v>28</v>
      </c>
      <c r="I514" s="24" t="s">
        <v>602</v>
      </c>
      <c r="J514" s="14" t="s">
        <v>45</v>
      </c>
      <c r="K514" s="15" t="s">
        <v>31</v>
      </c>
      <c r="L514" s="53"/>
      <c r="M514" s="14"/>
      <c r="N514" s="14" t="s">
        <v>47</v>
      </c>
      <c r="O514" s="14"/>
      <c r="P514" s="15" t="s">
        <v>48</v>
      </c>
      <c r="Q514" s="16">
        <v>6799</v>
      </c>
      <c r="R514" s="17">
        <v>69.88</v>
      </c>
      <c r="S514" s="27">
        <v>2354.9354999999996</v>
      </c>
      <c r="T514" s="19" t="s">
        <v>36</v>
      </c>
      <c r="U514" s="20" t="s">
        <v>40</v>
      </c>
      <c r="V514" s="22">
        <v>46</v>
      </c>
      <c r="W514" s="22">
        <v>78</v>
      </c>
      <c r="X514" s="23"/>
    </row>
    <row r="515" spans="1:24" s="1" customFormat="1" ht="21" customHeight="1" x14ac:dyDescent="0.3">
      <c r="A515" s="24" t="s">
        <v>23</v>
      </c>
      <c r="B515" s="24" t="s">
        <v>608</v>
      </c>
      <c r="C515" s="28" t="s">
        <v>609</v>
      </c>
      <c r="D515" s="50"/>
      <c r="E515" s="35" t="str">
        <f>HYPERLINK("https://www.google.ru/search?q=1002014-500&amp;newwindow=1&amp;tbm=isch","Еще фото")</f>
        <v>Еще фото</v>
      </c>
      <c r="F515" s="13" t="s">
        <v>26</v>
      </c>
      <c r="G515" s="24" t="s">
        <v>610</v>
      </c>
      <c r="H515" s="24" t="s">
        <v>28</v>
      </c>
      <c r="I515" s="24" t="s">
        <v>602</v>
      </c>
      <c r="J515" s="14" t="s">
        <v>45</v>
      </c>
      <c r="K515" s="15" t="s">
        <v>31</v>
      </c>
      <c r="L515" s="53"/>
      <c r="M515" s="14"/>
      <c r="N515" s="14" t="s">
        <v>47</v>
      </c>
      <c r="O515" s="14"/>
      <c r="P515" s="15" t="s">
        <v>48</v>
      </c>
      <c r="Q515" s="16">
        <v>6799</v>
      </c>
      <c r="R515" s="17">
        <v>69.88</v>
      </c>
      <c r="S515" s="27">
        <v>2354.9354999999996</v>
      </c>
      <c r="T515" s="19" t="s">
        <v>36</v>
      </c>
      <c r="U515" s="20" t="s">
        <v>41</v>
      </c>
      <c r="V515" s="21" t="s">
        <v>42</v>
      </c>
      <c r="W515" s="22">
        <v>22</v>
      </c>
      <c r="X515" s="23"/>
    </row>
    <row r="516" spans="1:24" s="1" customFormat="1" ht="32" customHeight="1" x14ac:dyDescent="0.3">
      <c r="A516" s="24" t="s">
        <v>23</v>
      </c>
      <c r="B516" s="24" t="s">
        <v>608</v>
      </c>
      <c r="C516" s="28" t="s">
        <v>609</v>
      </c>
      <c r="D516" s="51"/>
      <c r="E516" s="35" t="str">
        <f>HYPERLINK("https://www.google.ru/search?q=1002014-500&amp;newwindow=1&amp;tbm=isch","Еще фото")</f>
        <v>Еще фото</v>
      </c>
      <c r="F516" s="13" t="s">
        <v>26</v>
      </c>
      <c r="G516" s="24" t="s">
        <v>610</v>
      </c>
      <c r="H516" s="24" t="s">
        <v>28</v>
      </c>
      <c r="I516" s="24" t="s">
        <v>602</v>
      </c>
      <c r="J516" s="14" t="s">
        <v>45</v>
      </c>
      <c r="K516" s="15" t="s">
        <v>31</v>
      </c>
      <c r="L516" s="54"/>
      <c r="M516" s="14"/>
      <c r="N516" s="14" t="s">
        <v>47</v>
      </c>
      <c r="O516" s="14"/>
      <c r="P516" s="15" t="s">
        <v>48</v>
      </c>
      <c r="Q516" s="16">
        <v>6799</v>
      </c>
      <c r="R516" s="17">
        <v>69.88</v>
      </c>
      <c r="S516" s="27">
        <v>2354.9354999999996</v>
      </c>
      <c r="T516" s="19" t="s">
        <v>36</v>
      </c>
      <c r="U516" s="20" t="s">
        <v>49</v>
      </c>
      <c r="V516" s="21" t="s">
        <v>50</v>
      </c>
      <c r="W516" s="22">
        <v>8</v>
      </c>
      <c r="X516" s="23"/>
    </row>
    <row r="517" spans="1:24" s="1" customFormat="1" ht="35" customHeight="1" x14ac:dyDescent="0.3">
      <c r="A517" s="11" t="s">
        <v>23</v>
      </c>
      <c r="B517" s="11" t="s">
        <v>612</v>
      </c>
      <c r="C517" s="12" t="s">
        <v>613</v>
      </c>
      <c r="D517" s="49"/>
      <c r="E517" s="35" t="str">
        <f>HYPERLINK("https://www.google.ru/search?q=1002014-001&amp;newwindow=1&amp;tbm=isch","Еще фото")</f>
        <v>Еще фото</v>
      </c>
      <c r="F517" s="26"/>
      <c r="G517" s="11" t="s">
        <v>610</v>
      </c>
      <c r="H517" s="11" t="s">
        <v>28</v>
      </c>
      <c r="I517" s="14" t="s">
        <v>602</v>
      </c>
      <c r="J517" s="14" t="s">
        <v>45</v>
      </c>
      <c r="K517" s="15" t="s">
        <v>31</v>
      </c>
      <c r="L517" s="52" t="s">
        <v>611</v>
      </c>
      <c r="M517" s="14"/>
      <c r="N517" s="14" t="s">
        <v>57</v>
      </c>
      <c r="O517" s="14"/>
      <c r="P517" s="15" t="s">
        <v>48</v>
      </c>
      <c r="Q517" s="16">
        <v>6799</v>
      </c>
      <c r="R517" s="17">
        <v>65.319999999999993</v>
      </c>
      <c r="S517" s="27">
        <v>2711.4354999999996</v>
      </c>
      <c r="T517" s="19" t="s">
        <v>36</v>
      </c>
      <c r="U517" s="20" t="s">
        <v>37</v>
      </c>
      <c r="V517" s="21" t="s">
        <v>38</v>
      </c>
      <c r="W517" s="22">
        <v>7</v>
      </c>
      <c r="X517" s="23"/>
    </row>
    <row r="518" spans="1:24" s="1" customFormat="1" ht="35" customHeight="1" x14ac:dyDescent="0.3">
      <c r="A518" s="24" t="s">
        <v>23</v>
      </c>
      <c r="B518" s="24" t="s">
        <v>612</v>
      </c>
      <c r="C518" s="12" t="s">
        <v>613</v>
      </c>
      <c r="D518" s="50"/>
      <c r="E518" s="35" t="str">
        <f>HYPERLINK("https://www.google.ru/search?q=1002014-001&amp;newwindow=1&amp;tbm=isch","Еще фото")</f>
        <v>Еще фото</v>
      </c>
      <c r="F518" s="26"/>
      <c r="G518" s="24" t="s">
        <v>610</v>
      </c>
      <c r="H518" s="24" t="s">
        <v>28</v>
      </c>
      <c r="I518" s="24" t="s">
        <v>602</v>
      </c>
      <c r="J518" s="14" t="s">
        <v>45</v>
      </c>
      <c r="K518" s="15" t="s">
        <v>31</v>
      </c>
      <c r="L518" s="53"/>
      <c r="M518" s="14"/>
      <c r="N518" s="14" t="s">
        <v>57</v>
      </c>
      <c r="O518" s="14"/>
      <c r="P518" s="15" t="s">
        <v>48</v>
      </c>
      <c r="Q518" s="16">
        <v>6799</v>
      </c>
      <c r="R518" s="17">
        <v>65.319999999999993</v>
      </c>
      <c r="S518" s="27">
        <v>2711.4354999999996</v>
      </c>
      <c r="T518" s="19" t="s">
        <v>36</v>
      </c>
      <c r="U518" s="20" t="s">
        <v>39</v>
      </c>
      <c r="V518" s="22">
        <v>44</v>
      </c>
      <c r="W518" s="22">
        <v>30</v>
      </c>
      <c r="X518" s="23"/>
    </row>
    <row r="519" spans="1:24" s="1" customFormat="1" ht="37.049999999999997" customHeight="1" x14ac:dyDescent="0.3">
      <c r="A519" s="24" t="s">
        <v>23</v>
      </c>
      <c r="B519" s="24" t="s">
        <v>612</v>
      </c>
      <c r="C519" s="12" t="s">
        <v>613</v>
      </c>
      <c r="D519" s="51"/>
      <c r="E519" s="35" t="str">
        <f>HYPERLINK("https://www.google.ru/search?q=1002014-001&amp;newwindow=1&amp;tbm=isch","Еще фото")</f>
        <v>Еще фото</v>
      </c>
      <c r="F519" s="26"/>
      <c r="G519" s="24" t="s">
        <v>610</v>
      </c>
      <c r="H519" s="24" t="s">
        <v>28</v>
      </c>
      <c r="I519" s="24" t="s">
        <v>602</v>
      </c>
      <c r="J519" s="14" t="s">
        <v>45</v>
      </c>
      <c r="K519" s="15" t="s">
        <v>31</v>
      </c>
      <c r="L519" s="54"/>
      <c r="M519" s="14"/>
      <c r="N519" s="14" t="s">
        <v>57</v>
      </c>
      <c r="O519" s="14"/>
      <c r="P519" s="15" t="s">
        <v>48</v>
      </c>
      <c r="Q519" s="16">
        <v>6799</v>
      </c>
      <c r="R519" s="17">
        <v>65.319999999999993</v>
      </c>
      <c r="S519" s="27">
        <v>2711.4354999999996</v>
      </c>
      <c r="T519" s="19" t="s">
        <v>36</v>
      </c>
      <c r="U519" s="20" t="s">
        <v>40</v>
      </c>
      <c r="V519" s="22">
        <v>46</v>
      </c>
      <c r="W519" s="22">
        <v>60</v>
      </c>
      <c r="X519" s="23"/>
    </row>
    <row r="520" spans="1:24" s="1" customFormat="1" ht="21" customHeight="1" x14ac:dyDescent="0.3">
      <c r="A520" s="11" t="s">
        <v>23</v>
      </c>
      <c r="B520" s="11" t="s">
        <v>614</v>
      </c>
      <c r="C520" s="25" t="s">
        <v>615</v>
      </c>
      <c r="D520" s="49"/>
      <c r="E520" s="35" t="str">
        <f>HYPERLINK("https://www.google.ru/search?q=1002013-012&amp;newwindow=1&amp;tbm=isch","Еще фото")</f>
        <v>Еще фото</v>
      </c>
      <c r="F520" s="13" t="s">
        <v>26</v>
      </c>
      <c r="G520" s="11" t="s">
        <v>606</v>
      </c>
      <c r="H520" s="11" t="s">
        <v>28</v>
      </c>
      <c r="I520" s="14" t="s">
        <v>602</v>
      </c>
      <c r="J520" s="14" t="s">
        <v>45</v>
      </c>
      <c r="K520" s="15" t="s">
        <v>31</v>
      </c>
      <c r="L520" s="52" t="s">
        <v>607</v>
      </c>
      <c r="M520" s="14"/>
      <c r="N520" s="14" t="s">
        <v>105</v>
      </c>
      <c r="O520" s="14"/>
      <c r="P520" s="15" t="s">
        <v>48</v>
      </c>
      <c r="Q520" s="16">
        <v>5199</v>
      </c>
      <c r="R520" s="17">
        <v>65.23</v>
      </c>
      <c r="S520" s="27">
        <v>2078.9354999999996</v>
      </c>
      <c r="T520" s="19" t="s">
        <v>36</v>
      </c>
      <c r="U520" s="20" t="s">
        <v>37</v>
      </c>
      <c r="V520" s="21" t="s">
        <v>38</v>
      </c>
      <c r="W520" s="22">
        <v>27</v>
      </c>
      <c r="X520" s="23"/>
    </row>
    <row r="521" spans="1:24" s="1" customFormat="1" ht="21" customHeight="1" x14ac:dyDescent="0.3">
      <c r="A521" s="24" t="s">
        <v>23</v>
      </c>
      <c r="B521" s="24" t="s">
        <v>614</v>
      </c>
      <c r="C521" s="28" t="s">
        <v>615</v>
      </c>
      <c r="D521" s="50"/>
      <c r="E521" s="35" t="str">
        <f>HYPERLINK("https://www.google.ru/search?q=1002013-012&amp;newwindow=1&amp;tbm=isch","Еще фото")</f>
        <v>Еще фото</v>
      </c>
      <c r="F521" s="13" t="s">
        <v>26</v>
      </c>
      <c r="G521" s="24" t="s">
        <v>606</v>
      </c>
      <c r="H521" s="24" t="s">
        <v>28</v>
      </c>
      <c r="I521" s="24" t="s">
        <v>602</v>
      </c>
      <c r="J521" s="14" t="s">
        <v>45</v>
      </c>
      <c r="K521" s="15" t="s">
        <v>31</v>
      </c>
      <c r="L521" s="53"/>
      <c r="M521" s="14"/>
      <c r="N521" s="14" t="s">
        <v>105</v>
      </c>
      <c r="O521" s="14"/>
      <c r="P521" s="15" t="s">
        <v>48</v>
      </c>
      <c r="Q521" s="16">
        <v>5199</v>
      </c>
      <c r="R521" s="17">
        <v>65.23</v>
      </c>
      <c r="S521" s="27">
        <v>2078.9354999999996</v>
      </c>
      <c r="T521" s="19" t="s">
        <v>36</v>
      </c>
      <c r="U521" s="20" t="s">
        <v>39</v>
      </c>
      <c r="V521" s="22">
        <v>44</v>
      </c>
      <c r="W521" s="22">
        <v>53</v>
      </c>
      <c r="X521" s="23"/>
    </row>
    <row r="522" spans="1:24" s="1" customFormat="1" ht="21" customHeight="1" x14ac:dyDescent="0.3">
      <c r="A522" s="24" t="s">
        <v>23</v>
      </c>
      <c r="B522" s="24" t="s">
        <v>614</v>
      </c>
      <c r="C522" s="28" t="s">
        <v>615</v>
      </c>
      <c r="D522" s="50"/>
      <c r="E522" s="35" t="str">
        <f>HYPERLINK("https://www.google.ru/search?q=1002013-012&amp;newwindow=1&amp;tbm=isch","Еще фото")</f>
        <v>Еще фото</v>
      </c>
      <c r="F522" s="13" t="s">
        <v>26</v>
      </c>
      <c r="G522" s="24" t="s">
        <v>606</v>
      </c>
      <c r="H522" s="24" t="s">
        <v>28</v>
      </c>
      <c r="I522" s="24" t="s">
        <v>602</v>
      </c>
      <c r="J522" s="14" t="s">
        <v>45</v>
      </c>
      <c r="K522" s="15" t="s">
        <v>31</v>
      </c>
      <c r="L522" s="53"/>
      <c r="M522" s="14"/>
      <c r="N522" s="14" t="s">
        <v>105</v>
      </c>
      <c r="O522" s="14"/>
      <c r="P522" s="15" t="s">
        <v>48</v>
      </c>
      <c r="Q522" s="16">
        <v>5199</v>
      </c>
      <c r="R522" s="17">
        <v>65.23</v>
      </c>
      <c r="S522" s="27">
        <v>2078.9354999999996</v>
      </c>
      <c r="T522" s="19" t="s">
        <v>36</v>
      </c>
      <c r="U522" s="20" t="s">
        <v>40</v>
      </c>
      <c r="V522" s="22">
        <v>46</v>
      </c>
      <c r="W522" s="22">
        <v>47</v>
      </c>
      <c r="X522" s="23"/>
    </row>
    <row r="523" spans="1:24" s="1" customFormat="1" ht="21" customHeight="1" x14ac:dyDescent="0.3">
      <c r="A523" s="24" t="s">
        <v>23</v>
      </c>
      <c r="B523" s="24" t="s">
        <v>614</v>
      </c>
      <c r="C523" s="28" t="s">
        <v>615</v>
      </c>
      <c r="D523" s="50"/>
      <c r="E523" s="35" t="str">
        <f>HYPERLINK("https://www.google.ru/search?q=1002013-012&amp;newwindow=1&amp;tbm=isch","Еще фото")</f>
        <v>Еще фото</v>
      </c>
      <c r="F523" s="13" t="s">
        <v>26</v>
      </c>
      <c r="G523" s="24" t="s">
        <v>606</v>
      </c>
      <c r="H523" s="24" t="s">
        <v>28</v>
      </c>
      <c r="I523" s="24" t="s">
        <v>602</v>
      </c>
      <c r="J523" s="14" t="s">
        <v>45</v>
      </c>
      <c r="K523" s="15" t="s">
        <v>31</v>
      </c>
      <c r="L523" s="53"/>
      <c r="M523" s="14"/>
      <c r="N523" s="14" t="s">
        <v>105</v>
      </c>
      <c r="O523" s="14"/>
      <c r="P523" s="15" t="s">
        <v>48</v>
      </c>
      <c r="Q523" s="16">
        <v>5199</v>
      </c>
      <c r="R523" s="17">
        <v>65.23</v>
      </c>
      <c r="S523" s="27">
        <v>2078.9354999999996</v>
      </c>
      <c r="T523" s="19" t="s">
        <v>36</v>
      </c>
      <c r="U523" s="20" t="s">
        <v>41</v>
      </c>
      <c r="V523" s="21" t="s">
        <v>42</v>
      </c>
      <c r="W523" s="22">
        <v>40</v>
      </c>
      <c r="X523" s="23"/>
    </row>
    <row r="524" spans="1:24" s="1" customFormat="1" ht="32" customHeight="1" x14ac:dyDescent="0.3">
      <c r="A524" s="24" t="s">
        <v>23</v>
      </c>
      <c r="B524" s="24" t="s">
        <v>614</v>
      </c>
      <c r="C524" s="28" t="s">
        <v>615</v>
      </c>
      <c r="D524" s="51"/>
      <c r="E524" s="35" t="str">
        <f>HYPERLINK("https://www.google.ru/search?q=1002013-012&amp;newwindow=1&amp;tbm=isch","Еще фото")</f>
        <v>Еще фото</v>
      </c>
      <c r="F524" s="13" t="s">
        <v>26</v>
      </c>
      <c r="G524" s="24" t="s">
        <v>606</v>
      </c>
      <c r="H524" s="24" t="s">
        <v>28</v>
      </c>
      <c r="I524" s="24" t="s">
        <v>602</v>
      </c>
      <c r="J524" s="14" t="s">
        <v>45</v>
      </c>
      <c r="K524" s="15" t="s">
        <v>31</v>
      </c>
      <c r="L524" s="54"/>
      <c r="M524" s="14"/>
      <c r="N524" s="14" t="s">
        <v>105</v>
      </c>
      <c r="O524" s="14"/>
      <c r="P524" s="15" t="s">
        <v>48</v>
      </c>
      <c r="Q524" s="16">
        <v>5199</v>
      </c>
      <c r="R524" s="17">
        <v>65.23</v>
      </c>
      <c r="S524" s="27">
        <v>2078.9354999999996</v>
      </c>
      <c r="T524" s="19" t="s">
        <v>36</v>
      </c>
      <c r="U524" s="20" t="s">
        <v>49</v>
      </c>
      <c r="V524" s="21" t="s">
        <v>50</v>
      </c>
      <c r="W524" s="22">
        <v>6</v>
      </c>
      <c r="X524" s="23"/>
    </row>
    <row r="525" spans="1:24" s="1" customFormat="1" ht="21" customHeight="1" x14ac:dyDescent="0.3">
      <c r="A525" s="11" t="s">
        <v>23</v>
      </c>
      <c r="B525" s="11" t="s">
        <v>616</v>
      </c>
      <c r="C525" s="25" t="s">
        <v>617</v>
      </c>
      <c r="D525" s="49"/>
      <c r="E525" s="35" t="str">
        <f>HYPERLINK("https://www.google.ru/search?q=1002029-036&amp;newwindow=1&amp;tbm=isch","Еще фото")</f>
        <v>Еще фото</v>
      </c>
      <c r="F525" s="26" t="s">
        <v>53</v>
      </c>
      <c r="G525" s="11" t="s">
        <v>610</v>
      </c>
      <c r="H525" s="11" t="s">
        <v>28</v>
      </c>
      <c r="I525" s="14" t="s">
        <v>602</v>
      </c>
      <c r="J525" s="14" t="s">
        <v>45</v>
      </c>
      <c r="K525" s="15" t="s">
        <v>31</v>
      </c>
      <c r="L525" s="52" t="s">
        <v>618</v>
      </c>
      <c r="M525" s="14"/>
      <c r="N525" s="14" t="s">
        <v>165</v>
      </c>
      <c r="O525" s="14"/>
      <c r="P525" s="15" t="s">
        <v>48</v>
      </c>
      <c r="Q525" s="16">
        <v>6599</v>
      </c>
      <c r="R525" s="17">
        <v>63</v>
      </c>
      <c r="S525" s="27">
        <v>2807.8744999999999</v>
      </c>
      <c r="T525" s="19" t="s">
        <v>36</v>
      </c>
      <c r="U525" s="20" t="s">
        <v>37</v>
      </c>
      <c r="V525" s="21" t="s">
        <v>38</v>
      </c>
      <c r="W525" s="22">
        <v>8</v>
      </c>
      <c r="X525" s="23"/>
    </row>
    <row r="526" spans="1:24" s="1" customFormat="1" ht="21" customHeight="1" x14ac:dyDescent="0.3">
      <c r="A526" s="24" t="s">
        <v>23</v>
      </c>
      <c r="B526" s="24" t="s">
        <v>616</v>
      </c>
      <c r="C526" s="28" t="s">
        <v>617</v>
      </c>
      <c r="D526" s="50"/>
      <c r="E526" s="35" t="str">
        <f>HYPERLINK("https://www.google.ru/search?q=1002029-036&amp;newwindow=1&amp;tbm=isch","Еще фото")</f>
        <v>Еще фото</v>
      </c>
      <c r="F526" s="26" t="s">
        <v>53</v>
      </c>
      <c r="G526" s="24" t="s">
        <v>610</v>
      </c>
      <c r="H526" s="24" t="s">
        <v>28</v>
      </c>
      <c r="I526" s="24" t="s">
        <v>602</v>
      </c>
      <c r="J526" s="14" t="s">
        <v>45</v>
      </c>
      <c r="K526" s="15" t="s">
        <v>31</v>
      </c>
      <c r="L526" s="53"/>
      <c r="M526" s="14"/>
      <c r="N526" s="14" t="s">
        <v>165</v>
      </c>
      <c r="O526" s="14"/>
      <c r="P526" s="15" t="s">
        <v>48</v>
      </c>
      <c r="Q526" s="16">
        <v>6599</v>
      </c>
      <c r="R526" s="17">
        <v>63</v>
      </c>
      <c r="S526" s="27">
        <v>2807.8744999999999</v>
      </c>
      <c r="T526" s="19" t="s">
        <v>36</v>
      </c>
      <c r="U526" s="20" t="s">
        <v>39</v>
      </c>
      <c r="V526" s="22">
        <v>44</v>
      </c>
      <c r="W526" s="22">
        <v>73</v>
      </c>
      <c r="X526" s="23"/>
    </row>
    <row r="527" spans="1:24" s="1" customFormat="1" ht="21" customHeight="1" x14ac:dyDescent="0.3">
      <c r="A527" s="24" t="s">
        <v>23</v>
      </c>
      <c r="B527" s="24" t="s">
        <v>616</v>
      </c>
      <c r="C527" s="28" t="s">
        <v>617</v>
      </c>
      <c r="D527" s="50"/>
      <c r="E527" s="35" t="str">
        <f>HYPERLINK("https://www.google.ru/search?q=1002029-036&amp;newwindow=1&amp;tbm=isch","Еще фото")</f>
        <v>Еще фото</v>
      </c>
      <c r="F527" s="26" t="s">
        <v>53</v>
      </c>
      <c r="G527" s="24" t="s">
        <v>610</v>
      </c>
      <c r="H527" s="24" t="s">
        <v>28</v>
      </c>
      <c r="I527" s="24" t="s">
        <v>602</v>
      </c>
      <c r="J527" s="14" t="s">
        <v>45</v>
      </c>
      <c r="K527" s="15" t="s">
        <v>31</v>
      </c>
      <c r="L527" s="53"/>
      <c r="M527" s="14"/>
      <c r="N527" s="14" t="s">
        <v>165</v>
      </c>
      <c r="O527" s="14"/>
      <c r="P527" s="15" t="s">
        <v>48</v>
      </c>
      <c r="Q527" s="16">
        <v>6599</v>
      </c>
      <c r="R527" s="17">
        <v>63</v>
      </c>
      <c r="S527" s="27">
        <v>2807.8744999999999</v>
      </c>
      <c r="T527" s="19" t="s">
        <v>36</v>
      </c>
      <c r="U527" s="20" t="s">
        <v>40</v>
      </c>
      <c r="V527" s="22">
        <v>46</v>
      </c>
      <c r="W527" s="22">
        <v>108</v>
      </c>
      <c r="X527" s="23"/>
    </row>
    <row r="528" spans="1:24" s="1" customFormat="1" ht="21" customHeight="1" x14ac:dyDescent="0.3">
      <c r="A528" s="24" t="s">
        <v>23</v>
      </c>
      <c r="B528" s="24" t="s">
        <v>616</v>
      </c>
      <c r="C528" s="28" t="s">
        <v>617</v>
      </c>
      <c r="D528" s="50"/>
      <c r="E528" s="35" t="str">
        <f>HYPERLINK("https://www.google.ru/search?q=1002029-036&amp;newwindow=1&amp;tbm=isch","Еще фото")</f>
        <v>Еще фото</v>
      </c>
      <c r="F528" s="26" t="s">
        <v>53</v>
      </c>
      <c r="G528" s="24" t="s">
        <v>610</v>
      </c>
      <c r="H528" s="24" t="s">
        <v>28</v>
      </c>
      <c r="I528" s="24" t="s">
        <v>602</v>
      </c>
      <c r="J528" s="14" t="s">
        <v>45</v>
      </c>
      <c r="K528" s="15" t="s">
        <v>31</v>
      </c>
      <c r="L528" s="53"/>
      <c r="M528" s="14"/>
      <c r="N528" s="14" t="s">
        <v>165</v>
      </c>
      <c r="O528" s="14"/>
      <c r="P528" s="15" t="s">
        <v>48</v>
      </c>
      <c r="Q528" s="16">
        <v>6599</v>
      </c>
      <c r="R528" s="17">
        <v>63</v>
      </c>
      <c r="S528" s="27">
        <v>2807.8744999999999</v>
      </c>
      <c r="T528" s="19" t="s">
        <v>36</v>
      </c>
      <c r="U528" s="20" t="s">
        <v>41</v>
      </c>
      <c r="V528" s="21" t="s">
        <v>42</v>
      </c>
      <c r="W528" s="22">
        <v>75</v>
      </c>
      <c r="X528" s="23"/>
    </row>
    <row r="529" spans="1:24" s="1" customFormat="1" ht="32" customHeight="1" x14ac:dyDescent="0.3">
      <c r="A529" s="24" t="s">
        <v>23</v>
      </c>
      <c r="B529" s="24" t="s">
        <v>616</v>
      </c>
      <c r="C529" s="28" t="s">
        <v>617</v>
      </c>
      <c r="D529" s="51"/>
      <c r="E529" s="35" t="str">
        <f>HYPERLINK("https://www.google.ru/search?q=1002029-036&amp;newwindow=1&amp;tbm=isch","Еще фото")</f>
        <v>Еще фото</v>
      </c>
      <c r="F529" s="26" t="s">
        <v>53</v>
      </c>
      <c r="G529" s="24" t="s">
        <v>610</v>
      </c>
      <c r="H529" s="24" t="s">
        <v>28</v>
      </c>
      <c r="I529" s="24" t="s">
        <v>602</v>
      </c>
      <c r="J529" s="14" t="s">
        <v>45</v>
      </c>
      <c r="K529" s="15" t="s">
        <v>31</v>
      </c>
      <c r="L529" s="54"/>
      <c r="M529" s="14"/>
      <c r="N529" s="14" t="s">
        <v>165</v>
      </c>
      <c r="O529" s="14"/>
      <c r="P529" s="15" t="s">
        <v>48</v>
      </c>
      <c r="Q529" s="16">
        <v>6599</v>
      </c>
      <c r="R529" s="17">
        <v>63</v>
      </c>
      <c r="S529" s="27">
        <v>2807.8744999999999</v>
      </c>
      <c r="T529" s="19" t="s">
        <v>36</v>
      </c>
      <c r="U529" s="20" t="s">
        <v>49</v>
      </c>
      <c r="V529" s="21" t="s">
        <v>50</v>
      </c>
      <c r="W529" s="22">
        <v>33</v>
      </c>
      <c r="X529" s="23"/>
    </row>
    <row r="530" spans="1:24" s="1" customFormat="1" ht="26" customHeight="1" x14ac:dyDescent="0.3">
      <c r="A530" s="11" t="s">
        <v>23</v>
      </c>
      <c r="B530" s="11" t="s">
        <v>619</v>
      </c>
      <c r="C530" s="12" t="s">
        <v>620</v>
      </c>
      <c r="D530" s="49"/>
      <c r="E530" s="35" t="str">
        <f>HYPERLINK("https://www.google.ru/search?q=1002014-012&amp;newwindow=1&amp;tbm=isch","Еще фото")</f>
        <v>Еще фото</v>
      </c>
      <c r="F530" s="26" t="s">
        <v>53</v>
      </c>
      <c r="G530" s="11" t="s">
        <v>610</v>
      </c>
      <c r="H530" s="11" t="s">
        <v>28</v>
      </c>
      <c r="I530" s="14" t="s">
        <v>602</v>
      </c>
      <c r="J530" s="14" t="s">
        <v>45</v>
      </c>
      <c r="K530" s="15" t="s">
        <v>31</v>
      </c>
      <c r="L530" s="52" t="s">
        <v>611</v>
      </c>
      <c r="M530" s="14"/>
      <c r="N530" s="14" t="s">
        <v>105</v>
      </c>
      <c r="O530" s="14"/>
      <c r="P530" s="15" t="s">
        <v>48</v>
      </c>
      <c r="Q530" s="16">
        <v>6799</v>
      </c>
      <c r="R530" s="17">
        <v>62.82</v>
      </c>
      <c r="S530" s="27">
        <v>2906.9354999999996</v>
      </c>
      <c r="T530" s="19" t="s">
        <v>36</v>
      </c>
      <c r="U530" s="20" t="s">
        <v>37</v>
      </c>
      <c r="V530" s="21" t="s">
        <v>38</v>
      </c>
      <c r="W530" s="22">
        <v>7</v>
      </c>
      <c r="X530" s="23"/>
    </row>
    <row r="531" spans="1:24" s="1" customFormat="1" ht="26" customHeight="1" x14ac:dyDescent="0.3">
      <c r="A531" s="24" t="s">
        <v>23</v>
      </c>
      <c r="B531" s="24" t="s">
        <v>619</v>
      </c>
      <c r="C531" s="12" t="s">
        <v>620</v>
      </c>
      <c r="D531" s="50"/>
      <c r="E531" s="35" t="str">
        <f>HYPERLINK("https://www.google.ru/search?q=1002014-012&amp;newwindow=1&amp;tbm=isch","Еще фото")</f>
        <v>Еще фото</v>
      </c>
      <c r="F531" s="26" t="s">
        <v>53</v>
      </c>
      <c r="G531" s="24" t="s">
        <v>610</v>
      </c>
      <c r="H531" s="24" t="s">
        <v>28</v>
      </c>
      <c r="I531" s="24" t="s">
        <v>602</v>
      </c>
      <c r="J531" s="14" t="s">
        <v>45</v>
      </c>
      <c r="K531" s="15" t="s">
        <v>31</v>
      </c>
      <c r="L531" s="53"/>
      <c r="M531" s="14"/>
      <c r="N531" s="14" t="s">
        <v>105</v>
      </c>
      <c r="O531" s="14"/>
      <c r="P531" s="15" t="s">
        <v>48</v>
      </c>
      <c r="Q531" s="16">
        <v>6799</v>
      </c>
      <c r="R531" s="17">
        <v>62.82</v>
      </c>
      <c r="S531" s="27">
        <v>2906.9354999999996</v>
      </c>
      <c r="T531" s="19" t="s">
        <v>36</v>
      </c>
      <c r="U531" s="20" t="s">
        <v>39</v>
      </c>
      <c r="V531" s="22">
        <v>44</v>
      </c>
      <c r="W531" s="22">
        <v>25</v>
      </c>
      <c r="X531" s="23"/>
    </row>
    <row r="532" spans="1:24" s="1" customFormat="1" ht="26" customHeight="1" x14ac:dyDescent="0.3">
      <c r="A532" s="24" t="s">
        <v>23</v>
      </c>
      <c r="B532" s="24" t="s">
        <v>619</v>
      </c>
      <c r="C532" s="12" t="s">
        <v>620</v>
      </c>
      <c r="D532" s="50"/>
      <c r="E532" s="35" t="str">
        <f>HYPERLINK("https://www.google.ru/search?q=1002014-012&amp;newwindow=1&amp;tbm=isch","Еще фото")</f>
        <v>Еще фото</v>
      </c>
      <c r="F532" s="26" t="s">
        <v>53</v>
      </c>
      <c r="G532" s="24" t="s">
        <v>610</v>
      </c>
      <c r="H532" s="24" t="s">
        <v>28</v>
      </c>
      <c r="I532" s="24" t="s">
        <v>602</v>
      </c>
      <c r="J532" s="14" t="s">
        <v>45</v>
      </c>
      <c r="K532" s="15" t="s">
        <v>31</v>
      </c>
      <c r="L532" s="53"/>
      <c r="M532" s="14"/>
      <c r="N532" s="14" t="s">
        <v>105</v>
      </c>
      <c r="O532" s="14"/>
      <c r="P532" s="15" t="s">
        <v>48</v>
      </c>
      <c r="Q532" s="16">
        <v>6799</v>
      </c>
      <c r="R532" s="17">
        <v>62.82</v>
      </c>
      <c r="S532" s="27">
        <v>2906.9354999999996</v>
      </c>
      <c r="T532" s="19" t="s">
        <v>36</v>
      </c>
      <c r="U532" s="20" t="s">
        <v>40</v>
      </c>
      <c r="V532" s="22">
        <v>46</v>
      </c>
      <c r="W532" s="22">
        <v>17</v>
      </c>
      <c r="X532" s="23"/>
    </row>
    <row r="533" spans="1:24" s="1" customFormat="1" ht="26" customHeight="1" x14ac:dyDescent="0.3">
      <c r="A533" s="24" t="s">
        <v>23</v>
      </c>
      <c r="B533" s="24" t="s">
        <v>619</v>
      </c>
      <c r="C533" s="12" t="s">
        <v>620</v>
      </c>
      <c r="D533" s="51"/>
      <c r="E533" s="35" t="str">
        <f>HYPERLINK("https://www.google.ru/search?q=1002014-012&amp;newwindow=1&amp;tbm=isch","Еще фото")</f>
        <v>Еще фото</v>
      </c>
      <c r="F533" s="26" t="s">
        <v>53</v>
      </c>
      <c r="G533" s="24" t="s">
        <v>610</v>
      </c>
      <c r="H533" s="24" t="s">
        <v>28</v>
      </c>
      <c r="I533" s="24" t="s">
        <v>602</v>
      </c>
      <c r="J533" s="14" t="s">
        <v>45</v>
      </c>
      <c r="K533" s="15" t="s">
        <v>31</v>
      </c>
      <c r="L533" s="54"/>
      <c r="M533" s="14"/>
      <c r="N533" s="14" t="s">
        <v>105</v>
      </c>
      <c r="O533" s="14"/>
      <c r="P533" s="15" t="s">
        <v>48</v>
      </c>
      <c r="Q533" s="16">
        <v>6799</v>
      </c>
      <c r="R533" s="17">
        <v>62.82</v>
      </c>
      <c r="S533" s="27">
        <v>2906.9354999999996</v>
      </c>
      <c r="T533" s="19" t="s">
        <v>36</v>
      </c>
      <c r="U533" s="20" t="s">
        <v>41</v>
      </c>
      <c r="V533" s="21" t="s">
        <v>42</v>
      </c>
      <c r="W533" s="22">
        <v>3</v>
      </c>
      <c r="X533" s="23"/>
    </row>
    <row r="534" spans="1:24" s="1" customFormat="1" ht="26" customHeight="1" x14ac:dyDescent="0.3">
      <c r="A534" s="11" t="s">
        <v>23</v>
      </c>
      <c r="B534" s="11" t="s">
        <v>621</v>
      </c>
      <c r="C534" s="12" t="s">
        <v>622</v>
      </c>
      <c r="D534" s="49"/>
      <c r="E534" s="35" t="str">
        <f>HYPERLINK("https://www.google.ru/search?q=1002003-012&amp;newwindow=1&amp;tbm=isch","Еще фото")</f>
        <v>Еще фото</v>
      </c>
      <c r="F534" s="13" t="s">
        <v>26</v>
      </c>
      <c r="G534" s="11" t="s">
        <v>623</v>
      </c>
      <c r="H534" s="11" t="s">
        <v>28</v>
      </c>
      <c r="I534" s="14" t="s">
        <v>602</v>
      </c>
      <c r="J534" s="14" t="s">
        <v>45</v>
      </c>
      <c r="K534" s="15" t="s">
        <v>54</v>
      </c>
      <c r="L534" s="52" t="s">
        <v>624</v>
      </c>
      <c r="M534" s="14"/>
      <c r="N534" s="14" t="s">
        <v>105</v>
      </c>
      <c r="O534" s="14"/>
      <c r="P534" s="15" t="s">
        <v>48</v>
      </c>
      <c r="Q534" s="16">
        <v>4899</v>
      </c>
      <c r="R534" s="17">
        <v>62.69</v>
      </c>
      <c r="S534" s="27">
        <v>2101.9354999999996</v>
      </c>
      <c r="T534" s="19" t="s">
        <v>36</v>
      </c>
      <c r="U534" s="20" t="s">
        <v>39</v>
      </c>
      <c r="V534" s="21" t="s">
        <v>59</v>
      </c>
      <c r="W534" s="22">
        <v>12</v>
      </c>
      <c r="X534" s="23"/>
    </row>
    <row r="535" spans="1:24" s="1" customFormat="1" ht="26" customHeight="1" x14ac:dyDescent="0.3">
      <c r="A535" s="24" t="s">
        <v>23</v>
      </c>
      <c r="B535" s="24" t="s">
        <v>621</v>
      </c>
      <c r="C535" s="12" t="s">
        <v>622</v>
      </c>
      <c r="D535" s="50"/>
      <c r="E535" s="35" t="str">
        <f>HYPERLINK("https://www.google.ru/search?q=1002003-012&amp;newwindow=1&amp;tbm=isch","Еще фото")</f>
        <v>Еще фото</v>
      </c>
      <c r="F535" s="13" t="s">
        <v>26</v>
      </c>
      <c r="G535" s="24" t="s">
        <v>623</v>
      </c>
      <c r="H535" s="24" t="s">
        <v>28</v>
      </c>
      <c r="I535" s="24" t="s">
        <v>602</v>
      </c>
      <c r="J535" s="14" t="s">
        <v>45</v>
      </c>
      <c r="K535" s="15" t="s">
        <v>54</v>
      </c>
      <c r="L535" s="53"/>
      <c r="M535" s="14"/>
      <c r="N535" s="14" t="s">
        <v>105</v>
      </c>
      <c r="O535" s="14"/>
      <c r="P535" s="15" t="s">
        <v>48</v>
      </c>
      <c r="Q535" s="16">
        <v>4899</v>
      </c>
      <c r="R535" s="17">
        <v>62.69</v>
      </c>
      <c r="S535" s="27">
        <v>2101.9354999999996</v>
      </c>
      <c r="T535" s="19" t="s">
        <v>36</v>
      </c>
      <c r="U535" s="20" t="s">
        <v>41</v>
      </c>
      <c r="V535" s="21" t="s">
        <v>50</v>
      </c>
      <c r="W535" s="22">
        <v>18</v>
      </c>
      <c r="X535" s="23"/>
    </row>
    <row r="536" spans="1:24" s="1" customFormat="1" ht="26" customHeight="1" x14ac:dyDescent="0.3">
      <c r="A536" s="24" t="s">
        <v>23</v>
      </c>
      <c r="B536" s="24" t="s">
        <v>621</v>
      </c>
      <c r="C536" s="12" t="s">
        <v>622</v>
      </c>
      <c r="D536" s="50"/>
      <c r="E536" s="35" t="str">
        <f>HYPERLINK("https://www.google.ru/search?q=1002003-012&amp;newwindow=1&amp;tbm=isch","Еще фото")</f>
        <v>Еще фото</v>
      </c>
      <c r="F536" s="13" t="s">
        <v>26</v>
      </c>
      <c r="G536" s="24" t="s">
        <v>623</v>
      </c>
      <c r="H536" s="24" t="s">
        <v>28</v>
      </c>
      <c r="I536" s="24" t="s">
        <v>602</v>
      </c>
      <c r="J536" s="14" t="s">
        <v>45</v>
      </c>
      <c r="K536" s="15" t="s">
        <v>54</v>
      </c>
      <c r="L536" s="53"/>
      <c r="M536" s="14"/>
      <c r="N536" s="14" t="s">
        <v>105</v>
      </c>
      <c r="O536" s="14"/>
      <c r="P536" s="15" t="s">
        <v>48</v>
      </c>
      <c r="Q536" s="16">
        <v>4899</v>
      </c>
      <c r="R536" s="17">
        <v>62.69</v>
      </c>
      <c r="S536" s="27">
        <v>2101.9354999999996</v>
      </c>
      <c r="T536" s="19" t="s">
        <v>36</v>
      </c>
      <c r="U536" s="20" t="s">
        <v>49</v>
      </c>
      <c r="V536" s="21" t="s">
        <v>60</v>
      </c>
      <c r="W536" s="22">
        <v>15</v>
      </c>
      <c r="X536" s="23"/>
    </row>
    <row r="537" spans="1:24" s="1" customFormat="1" ht="26" customHeight="1" x14ac:dyDescent="0.3">
      <c r="A537" s="24" t="s">
        <v>23</v>
      </c>
      <c r="B537" s="24" t="s">
        <v>621</v>
      </c>
      <c r="C537" s="12" t="s">
        <v>622</v>
      </c>
      <c r="D537" s="51"/>
      <c r="E537" s="35" t="str">
        <f>HYPERLINK("https://www.google.ru/search?q=1002003-012&amp;newwindow=1&amp;tbm=isch","Еще фото")</f>
        <v>Еще фото</v>
      </c>
      <c r="F537" s="13" t="s">
        <v>26</v>
      </c>
      <c r="G537" s="24" t="s">
        <v>623</v>
      </c>
      <c r="H537" s="24" t="s">
        <v>28</v>
      </c>
      <c r="I537" s="24" t="s">
        <v>602</v>
      </c>
      <c r="J537" s="14" t="s">
        <v>45</v>
      </c>
      <c r="K537" s="15" t="s">
        <v>54</v>
      </c>
      <c r="L537" s="54"/>
      <c r="M537" s="14"/>
      <c r="N537" s="14" t="s">
        <v>105</v>
      </c>
      <c r="O537" s="14"/>
      <c r="P537" s="15" t="s">
        <v>48</v>
      </c>
      <c r="Q537" s="16">
        <v>4899</v>
      </c>
      <c r="R537" s="17">
        <v>62.69</v>
      </c>
      <c r="S537" s="27">
        <v>2101.9354999999996</v>
      </c>
      <c r="T537" s="19" t="s">
        <v>36</v>
      </c>
      <c r="U537" s="20" t="s">
        <v>61</v>
      </c>
      <c r="V537" s="21" t="s">
        <v>62</v>
      </c>
      <c r="W537" s="22">
        <v>5</v>
      </c>
      <c r="X537" s="23"/>
    </row>
    <row r="538" spans="1:24" s="1" customFormat="1" ht="108" customHeight="1" x14ac:dyDescent="0.3">
      <c r="A538" s="11" t="s">
        <v>23</v>
      </c>
      <c r="B538" s="11" t="s">
        <v>625</v>
      </c>
      <c r="C538" s="12" t="s">
        <v>626</v>
      </c>
      <c r="D538" s="29"/>
      <c r="E538" s="35" t="str">
        <f>HYPERLINK("https://www.google.ru/search?q=1002001-001&amp;newwindow=1&amp;tbm=isch","Еще фото")</f>
        <v>Еще фото</v>
      </c>
      <c r="F538" s="26"/>
      <c r="G538" s="11" t="s">
        <v>606</v>
      </c>
      <c r="H538" s="11" t="s">
        <v>28</v>
      </c>
      <c r="I538" s="14" t="s">
        <v>602</v>
      </c>
      <c r="J538" s="14" t="s">
        <v>45</v>
      </c>
      <c r="K538" s="15" t="s">
        <v>54</v>
      </c>
      <c r="L538" s="14" t="s">
        <v>627</v>
      </c>
      <c r="M538" s="14"/>
      <c r="N538" s="14" t="s">
        <v>57</v>
      </c>
      <c r="O538" s="14"/>
      <c r="P538" s="15" t="s">
        <v>48</v>
      </c>
      <c r="Q538" s="16">
        <v>3799</v>
      </c>
      <c r="R538" s="17">
        <v>60</v>
      </c>
      <c r="S538" s="27">
        <v>1747.5399999999997</v>
      </c>
      <c r="T538" s="19" t="s">
        <v>36</v>
      </c>
      <c r="U538" s="20" t="s">
        <v>41</v>
      </c>
      <c r="V538" s="21" t="s">
        <v>50</v>
      </c>
      <c r="W538" s="22">
        <v>2</v>
      </c>
      <c r="X538" s="23"/>
    </row>
    <row r="539" spans="1:24" s="1" customFormat="1" ht="35" customHeight="1" x14ac:dyDescent="0.3">
      <c r="A539" s="11" t="s">
        <v>23</v>
      </c>
      <c r="B539" s="11" t="s">
        <v>628</v>
      </c>
      <c r="C539" s="12" t="s">
        <v>629</v>
      </c>
      <c r="D539" s="49"/>
      <c r="E539" s="35" t="str">
        <f>HYPERLINK("https://www.google.ru/search?q=1002001-012&amp;newwindow=1&amp;tbm=isch","Еще фото")</f>
        <v>Еще фото</v>
      </c>
      <c r="F539" s="26"/>
      <c r="G539" s="11" t="s">
        <v>606</v>
      </c>
      <c r="H539" s="11" t="s">
        <v>28</v>
      </c>
      <c r="I539" s="14" t="s">
        <v>602</v>
      </c>
      <c r="J539" s="14" t="s">
        <v>45</v>
      </c>
      <c r="K539" s="15" t="s">
        <v>54</v>
      </c>
      <c r="L539" s="52" t="s">
        <v>627</v>
      </c>
      <c r="M539" s="14"/>
      <c r="N539" s="14" t="s">
        <v>81</v>
      </c>
      <c r="O539" s="14"/>
      <c r="P539" s="15" t="s">
        <v>48</v>
      </c>
      <c r="Q539" s="16">
        <v>3799</v>
      </c>
      <c r="R539" s="17">
        <v>60</v>
      </c>
      <c r="S539" s="27">
        <v>1747.5399999999997</v>
      </c>
      <c r="T539" s="19" t="s">
        <v>36</v>
      </c>
      <c r="U539" s="20" t="s">
        <v>40</v>
      </c>
      <c r="V539" s="21" t="s">
        <v>42</v>
      </c>
      <c r="W539" s="22">
        <v>1</v>
      </c>
      <c r="X539" s="23"/>
    </row>
    <row r="540" spans="1:24" s="1" customFormat="1" ht="35" customHeight="1" x14ac:dyDescent="0.3">
      <c r="A540" s="24" t="s">
        <v>23</v>
      </c>
      <c r="B540" s="24" t="s">
        <v>628</v>
      </c>
      <c r="C540" s="12" t="s">
        <v>629</v>
      </c>
      <c r="D540" s="50"/>
      <c r="E540" s="35" t="str">
        <f>HYPERLINK("https://www.google.ru/search?q=1002001-012&amp;newwindow=1&amp;tbm=isch","Еще фото")</f>
        <v>Еще фото</v>
      </c>
      <c r="F540" s="26"/>
      <c r="G540" s="24" t="s">
        <v>606</v>
      </c>
      <c r="H540" s="24" t="s">
        <v>28</v>
      </c>
      <c r="I540" s="24" t="s">
        <v>602</v>
      </c>
      <c r="J540" s="14" t="s">
        <v>45</v>
      </c>
      <c r="K540" s="15" t="s">
        <v>54</v>
      </c>
      <c r="L540" s="53"/>
      <c r="M540" s="14"/>
      <c r="N540" s="14" t="s">
        <v>81</v>
      </c>
      <c r="O540" s="14"/>
      <c r="P540" s="15" t="s">
        <v>48</v>
      </c>
      <c r="Q540" s="16">
        <v>3799</v>
      </c>
      <c r="R540" s="17">
        <v>60</v>
      </c>
      <c r="S540" s="27">
        <v>1747.5399999999997</v>
      </c>
      <c r="T540" s="19" t="s">
        <v>36</v>
      </c>
      <c r="U540" s="20" t="s">
        <v>41</v>
      </c>
      <c r="V540" s="21" t="s">
        <v>50</v>
      </c>
      <c r="W540" s="22">
        <v>8</v>
      </c>
      <c r="X540" s="23"/>
    </row>
    <row r="541" spans="1:24" s="1" customFormat="1" ht="37.049999999999997" customHeight="1" x14ac:dyDescent="0.3">
      <c r="A541" s="24" t="s">
        <v>23</v>
      </c>
      <c r="B541" s="24" t="s">
        <v>628</v>
      </c>
      <c r="C541" s="12" t="s">
        <v>629</v>
      </c>
      <c r="D541" s="51"/>
      <c r="E541" s="35" t="str">
        <f>HYPERLINK("https://www.google.ru/search?q=1002001-012&amp;newwindow=1&amp;tbm=isch","Еще фото")</f>
        <v>Еще фото</v>
      </c>
      <c r="F541" s="26"/>
      <c r="G541" s="24" t="s">
        <v>606</v>
      </c>
      <c r="H541" s="24" t="s">
        <v>28</v>
      </c>
      <c r="I541" s="24" t="s">
        <v>602</v>
      </c>
      <c r="J541" s="14" t="s">
        <v>45</v>
      </c>
      <c r="K541" s="15" t="s">
        <v>54</v>
      </c>
      <c r="L541" s="54"/>
      <c r="M541" s="14"/>
      <c r="N541" s="14" t="s">
        <v>81</v>
      </c>
      <c r="O541" s="14"/>
      <c r="P541" s="15" t="s">
        <v>48</v>
      </c>
      <c r="Q541" s="16">
        <v>3799</v>
      </c>
      <c r="R541" s="17">
        <v>60</v>
      </c>
      <c r="S541" s="27">
        <v>1747.5399999999997</v>
      </c>
      <c r="T541" s="19" t="s">
        <v>36</v>
      </c>
      <c r="U541" s="20" t="s">
        <v>49</v>
      </c>
      <c r="V541" s="21" t="s">
        <v>60</v>
      </c>
      <c r="W541" s="22">
        <v>4</v>
      </c>
      <c r="X541" s="23"/>
    </row>
    <row r="542" spans="1:24" s="1" customFormat="1" ht="108" customHeight="1" x14ac:dyDescent="0.3">
      <c r="A542" s="11" t="s">
        <v>23</v>
      </c>
      <c r="B542" s="11" t="s">
        <v>630</v>
      </c>
      <c r="C542" s="12" t="s">
        <v>631</v>
      </c>
      <c r="D542" s="29"/>
      <c r="E542" s="35" t="str">
        <f>HYPERLINK("https://www.google.ru/search?q=1002001-101&amp;newwindow=1&amp;tbm=isch","Еще фото")</f>
        <v>Еще фото</v>
      </c>
      <c r="F542" s="26"/>
      <c r="G542" s="11" t="s">
        <v>606</v>
      </c>
      <c r="H542" s="11" t="s">
        <v>28</v>
      </c>
      <c r="I542" s="14" t="s">
        <v>602</v>
      </c>
      <c r="J542" s="14" t="s">
        <v>45</v>
      </c>
      <c r="K542" s="15" t="s">
        <v>54</v>
      </c>
      <c r="L542" s="14" t="s">
        <v>627</v>
      </c>
      <c r="M542" s="14"/>
      <c r="N542" s="14" t="s">
        <v>325</v>
      </c>
      <c r="O542" s="14"/>
      <c r="P542" s="15" t="s">
        <v>48</v>
      </c>
      <c r="Q542" s="16">
        <v>4999</v>
      </c>
      <c r="R542" s="17">
        <v>60</v>
      </c>
      <c r="S542" s="27">
        <v>2299.5399999999995</v>
      </c>
      <c r="T542" s="19" t="s">
        <v>36</v>
      </c>
      <c r="U542" s="20" t="s">
        <v>61</v>
      </c>
      <c r="V542" s="21" t="s">
        <v>62</v>
      </c>
      <c r="W542" s="22">
        <v>1</v>
      </c>
      <c r="X542" s="23"/>
    </row>
    <row r="543" spans="1:24" s="1" customFormat="1" ht="108" customHeight="1" x14ac:dyDescent="0.3">
      <c r="A543" s="11" t="s">
        <v>23</v>
      </c>
      <c r="B543" s="11" t="s">
        <v>632</v>
      </c>
      <c r="C543" s="12" t="s">
        <v>633</v>
      </c>
      <c r="D543" s="29"/>
      <c r="E543" s="35" t="str">
        <f>HYPERLINK("https://www.google.ru/search?q=1002001-300&amp;newwindow=1&amp;tbm=isch","Еще фото")</f>
        <v>Еще фото</v>
      </c>
      <c r="F543" s="26"/>
      <c r="G543" s="11" t="s">
        <v>606</v>
      </c>
      <c r="H543" s="11" t="s">
        <v>28</v>
      </c>
      <c r="I543" s="14" t="s">
        <v>602</v>
      </c>
      <c r="J543" s="14" t="s">
        <v>45</v>
      </c>
      <c r="K543" s="15" t="s">
        <v>54</v>
      </c>
      <c r="L543" s="14" t="s">
        <v>627</v>
      </c>
      <c r="M543" s="14"/>
      <c r="N543" s="14" t="s">
        <v>71</v>
      </c>
      <c r="O543" s="14"/>
      <c r="P543" s="15" t="s">
        <v>48</v>
      </c>
      <c r="Q543" s="16">
        <v>3799</v>
      </c>
      <c r="R543" s="17">
        <v>60</v>
      </c>
      <c r="S543" s="27">
        <v>1747.5399999999997</v>
      </c>
      <c r="T543" s="19" t="s">
        <v>36</v>
      </c>
      <c r="U543" s="20" t="s">
        <v>61</v>
      </c>
      <c r="V543" s="21" t="s">
        <v>62</v>
      </c>
      <c r="W543" s="22">
        <v>4</v>
      </c>
      <c r="X543" s="23"/>
    </row>
    <row r="544" spans="1:24" s="1" customFormat="1" ht="52.05" customHeight="1" x14ac:dyDescent="0.3">
      <c r="A544" s="11" t="s">
        <v>23</v>
      </c>
      <c r="B544" s="11" t="s">
        <v>634</v>
      </c>
      <c r="C544" s="12" t="s">
        <v>635</v>
      </c>
      <c r="D544" s="55"/>
      <c r="E544" s="35" t="str">
        <f>HYPERLINK("https://www.google.ru/search?q=1002001-800&amp;newwindow=1&amp;tbm=isch","Еще фото")</f>
        <v>Еще фото</v>
      </c>
      <c r="F544" s="26"/>
      <c r="G544" s="11" t="s">
        <v>606</v>
      </c>
      <c r="H544" s="11" t="s">
        <v>28</v>
      </c>
      <c r="I544" s="14" t="s">
        <v>602</v>
      </c>
      <c r="J544" s="14" t="s">
        <v>45</v>
      </c>
      <c r="K544" s="15" t="s">
        <v>54</v>
      </c>
      <c r="L544" s="52" t="s">
        <v>627</v>
      </c>
      <c r="M544" s="14"/>
      <c r="N544" s="14" t="s">
        <v>74</v>
      </c>
      <c r="O544" s="14"/>
      <c r="P544" s="15" t="s">
        <v>48</v>
      </c>
      <c r="Q544" s="16">
        <v>3799</v>
      </c>
      <c r="R544" s="17">
        <v>60</v>
      </c>
      <c r="S544" s="27">
        <v>1747.5399999999997</v>
      </c>
      <c r="T544" s="19" t="s">
        <v>36</v>
      </c>
      <c r="U544" s="20" t="s">
        <v>49</v>
      </c>
      <c r="V544" s="21" t="s">
        <v>60</v>
      </c>
      <c r="W544" s="22">
        <v>11</v>
      </c>
      <c r="X544" s="23"/>
    </row>
    <row r="545" spans="1:24" s="1" customFormat="1" ht="61.05" customHeight="1" x14ac:dyDescent="0.3">
      <c r="A545" s="24" t="s">
        <v>23</v>
      </c>
      <c r="B545" s="24" t="s">
        <v>634</v>
      </c>
      <c r="C545" s="12" t="s">
        <v>635</v>
      </c>
      <c r="D545" s="56"/>
      <c r="E545" s="35" t="str">
        <f>HYPERLINK("https://www.google.ru/search?q=1002001-800&amp;newwindow=1&amp;tbm=isch","Еще фото")</f>
        <v>Еще фото</v>
      </c>
      <c r="F545" s="26"/>
      <c r="G545" s="24" t="s">
        <v>606</v>
      </c>
      <c r="H545" s="24" t="s">
        <v>28</v>
      </c>
      <c r="I545" s="24" t="s">
        <v>602</v>
      </c>
      <c r="J545" s="14" t="s">
        <v>45</v>
      </c>
      <c r="K545" s="15" t="s">
        <v>54</v>
      </c>
      <c r="L545" s="54"/>
      <c r="M545" s="14"/>
      <c r="N545" s="14" t="s">
        <v>74</v>
      </c>
      <c r="O545" s="14"/>
      <c r="P545" s="15" t="s">
        <v>48</v>
      </c>
      <c r="Q545" s="16">
        <v>3799</v>
      </c>
      <c r="R545" s="17">
        <v>60</v>
      </c>
      <c r="S545" s="27">
        <v>1747.5399999999997</v>
      </c>
      <c r="T545" s="19" t="s">
        <v>36</v>
      </c>
      <c r="U545" s="20" t="s">
        <v>61</v>
      </c>
      <c r="V545" s="21" t="s">
        <v>62</v>
      </c>
      <c r="W545" s="22">
        <v>1</v>
      </c>
      <c r="X545" s="23"/>
    </row>
    <row r="546" spans="1:24" s="1" customFormat="1" ht="35" customHeight="1" x14ac:dyDescent="0.3">
      <c r="A546" s="11" t="s">
        <v>23</v>
      </c>
      <c r="B546" s="11" t="s">
        <v>636</v>
      </c>
      <c r="C546" s="12" t="s">
        <v>637</v>
      </c>
      <c r="D546" s="49"/>
      <c r="E546" s="35" t="str">
        <f>HYPERLINK("https://www.google.ru/search?q=1002002-012&amp;newwindow=1&amp;tbm=isch","Еще фото")</f>
        <v>Еще фото</v>
      </c>
      <c r="F546" s="13" t="s">
        <v>26</v>
      </c>
      <c r="G546" s="11" t="s">
        <v>610</v>
      </c>
      <c r="H546" s="11" t="s">
        <v>28</v>
      </c>
      <c r="I546" s="14" t="s">
        <v>602</v>
      </c>
      <c r="J546" s="14" t="s">
        <v>45</v>
      </c>
      <c r="K546" s="15" t="s">
        <v>54</v>
      </c>
      <c r="L546" s="52" t="s">
        <v>638</v>
      </c>
      <c r="M546" s="14"/>
      <c r="N546" s="14" t="s">
        <v>81</v>
      </c>
      <c r="O546" s="14"/>
      <c r="P546" s="15" t="s">
        <v>48</v>
      </c>
      <c r="Q546" s="16">
        <v>5199</v>
      </c>
      <c r="R546" s="17">
        <v>60</v>
      </c>
      <c r="S546" s="27">
        <v>2391.5399999999995</v>
      </c>
      <c r="T546" s="19" t="s">
        <v>36</v>
      </c>
      <c r="U546" s="20" t="s">
        <v>37</v>
      </c>
      <c r="V546" s="21" t="s">
        <v>82</v>
      </c>
      <c r="W546" s="22">
        <v>1</v>
      </c>
      <c r="X546" s="23"/>
    </row>
    <row r="547" spans="1:24" s="1" customFormat="1" ht="35" customHeight="1" x14ac:dyDescent="0.3">
      <c r="A547" s="24" t="s">
        <v>23</v>
      </c>
      <c r="B547" s="24" t="s">
        <v>636</v>
      </c>
      <c r="C547" s="12" t="s">
        <v>637</v>
      </c>
      <c r="D547" s="50"/>
      <c r="E547" s="35" t="str">
        <f>HYPERLINK("https://www.google.ru/search?q=1002002-012&amp;newwindow=1&amp;tbm=isch","Еще фото")</f>
        <v>Еще фото</v>
      </c>
      <c r="F547" s="13" t="s">
        <v>26</v>
      </c>
      <c r="G547" s="24" t="s">
        <v>610</v>
      </c>
      <c r="H547" s="24" t="s">
        <v>28</v>
      </c>
      <c r="I547" s="24" t="s">
        <v>602</v>
      </c>
      <c r="J547" s="14" t="s">
        <v>45</v>
      </c>
      <c r="K547" s="15" t="s">
        <v>54</v>
      </c>
      <c r="L547" s="53"/>
      <c r="M547" s="14"/>
      <c r="N547" s="14" t="s">
        <v>81</v>
      </c>
      <c r="O547" s="14"/>
      <c r="P547" s="15" t="s">
        <v>48</v>
      </c>
      <c r="Q547" s="16">
        <v>5199</v>
      </c>
      <c r="R547" s="17">
        <v>60</v>
      </c>
      <c r="S547" s="27">
        <v>2391.5399999999995</v>
      </c>
      <c r="T547" s="19" t="s">
        <v>36</v>
      </c>
      <c r="U547" s="20" t="s">
        <v>39</v>
      </c>
      <c r="V547" s="21" t="s">
        <v>59</v>
      </c>
      <c r="W547" s="22">
        <v>7</v>
      </c>
      <c r="X547" s="23"/>
    </row>
    <row r="548" spans="1:24" s="1" customFormat="1" ht="37.049999999999997" customHeight="1" x14ac:dyDescent="0.3">
      <c r="A548" s="24" t="s">
        <v>23</v>
      </c>
      <c r="B548" s="24" t="s">
        <v>636</v>
      </c>
      <c r="C548" s="12" t="s">
        <v>637</v>
      </c>
      <c r="D548" s="51"/>
      <c r="E548" s="35" t="str">
        <f>HYPERLINK("https://www.google.ru/search?q=1002002-012&amp;newwindow=1&amp;tbm=isch","Еще фото")</f>
        <v>Еще фото</v>
      </c>
      <c r="F548" s="13" t="s">
        <v>26</v>
      </c>
      <c r="G548" s="24" t="s">
        <v>610</v>
      </c>
      <c r="H548" s="24" t="s">
        <v>28</v>
      </c>
      <c r="I548" s="24" t="s">
        <v>602</v>
      </c>
      <c r="J548" s="14" t="s">
        <v>45</v>
      </c>
      <c r="K548" s="15" t="s">
        <v>54</v>
      </c>
      <c r="L548" s="54"/>
      <c r="M548" s="14"/>
      <c r="N548" s="14" t="s">
        <v>81</v>
      </c>
      <c r="O548" s="14"/>
      <c r="P548" s="15" t="s">
        <v>48</v>
      </c>
      <c r="Q548" s="16">
        <v>5199</v>
      </c>
      <c r="R548" s="17">
        <v>60</v>
      </c>
      <c r="S548" s="27">
        <v>2391.5399999999995</v>
      </c>
      <c r="T548" s="19" t="s">
        <v>36</v>
      </c>
      <c r="U548" s="20" t="s">
        <v>49</v>
      </c>
      <c r="V548" s="21" t="s">
        <v>60</v>
      </c>
      <c r="W548" s="22">
        <v>7</v>
      </c>
      <c r="X548" s="23"/>
    </row>
    <row r="549" spans="1:24" s="1" customFormat="1" ht="52.05" customHeight="1" x14ac:dyDescent="0.3">
      <c r="A549" s="11" t="s">
        <v>23</v>
      </c>
      <c r="B549" s="11" t="s">
        <v>639</v>
      </c>
      <c r="C549" s="12" t="s">
        <v>640</v>
      </c>
      <c r="D549" s="55"/>
      <c r="E549" s="35" t="str">
        <f>HYPERLINK("https://www.google.ru/search?q=1002002-300&amp;newwindow=1&amp;tbm=isch","Еще фото")</f>
        <v>Еще фото</v>
      </c>
      <c r="F549" s="26" t="s">
        <v>77</v>
      </c>
      <c r="G549" s="11" t="s">
        <v>610</v>
      </c>
      <c r="H549" s="11" t="s">
        <v>28</v>
      </c>
      <c r="I549" s="14" t="s">
        <v>602</v>
      </c>
      <c r="J549" s="14" t="s">
        <v>45</v>
      </c>
      <c r="K549" s="15" t="s">
        <v>54</v>
      </c>
      <c r="L549" s="52" t="s">
        <v>638</v>
      </c>
      <c r="M549" s="14"/>
      <c r="N549" s="14" t="s">
        <v>71</v>
      </c>
      <c r="O549" s="14"/>
      <c r="P549" s="15" t="s">
        <v>48</v>
      </c>
      <c r="Q549" s="16">
        <v>5199</v>
      </c>
      <c r="R549" s="17">
        <v>60</v>
      </c>
      <c r="S549" s="27">
        <v>2391.5399999999995</v>
      </c>
      <c r="T549" s="19" t="s">
        <v>36</v>
      </c>
      <c r="U549" s="20" t="s">
        <v>41</v>
      </c>
      <c r="V549" s="21" t="s">
        <v>50</v>
      </c>
      <c r="W549" s="22">
        <v>4</v>
      </c>
      <c r="X549" s="23"/>
    </row>
    <row r="550" spans="1:24" s="1" customFormat="1" ht="61.05" customHeight="1" x14ac:dyDescent="0.3">
      <c r="A550" s="24" t="s">
        <v>23</v>
      </c>
      <c r="B550" s="24" t="s">
        <v>639</v>
      </c>
      <c r="C550" s="12" t="s">
        <v>640</v>
      </c>
      <c r="D550" s="56"/>
      <c r="E550" s="35" t="str">
        <f>HYPERLINK("https://www.google.ru/search?q=1002002-300&amp;newwindow=1&amp;tbm=isch","Еще фото")</f>
        <v>Еще фото</v>
      </c>
      <c r="F550" s="26" t="s">
        <v>77</v>
      </c>
      <c r="G550" s="24" t="s">
        <v>610</v>
      </c>
      <c r="H550" s="24" t="s">
        <v>28</v>
      </c>
      <c r="I550" s="24" t="s">
        <v>602</v>
      </c>
      <c r="J550" s="14" t="s">
        <v>45</v>
      </c>
      <c r="K550" s="15" t="s">
        <v>54</v>
      </c>
      <c r="L550" s="54"/>
      <c r="M550" s="14"/>
      <c r="N550" s="14" t="s">
        <v>71</v>
      </c>
      <c r="O550" s="14"/>
      <c r="P550" s="15" t="s">
        <v>48</v>
      </c>
      <c r="Q550" s="16">
        <v>5199</v>
      </c>
      <c r="R550" s="17">
        <v>60</v>
      </c>
      <c r="S550" s="27">
        <v>2391.5399999999995</v>
      </c>
      <c r="T550" s="19" t="s">
        <v>36</v>
      </c>
      <c r="U550" s="20" t="s">
        <v>49</v>
      </c>
      <c r="V550" s="21" t="s">
        <v>60</v>
      </c>
      <c r="W550" s="22">
        <v>2</v>
      </c>
      <c r="X550" s="23"/>
    </row>
    <row r="551" spans="1:24" s="1" customFormat="1" ht="52.05" customHeight="1" x14ac:dyDescent="0.3">
      <c r="A551" s="11" t="s">
        <v>23</v>
      </c>
      <c r="B551" s="11" t="s">
        <v>641</v>
      </c>
      <c r="C551" s="12" t="s">
        <v>642</v>
      </c>
      <c r="D551" s="55"/>
      <c r="E551" s="35" t="str">
        <f>HYPERLINK("https://www.google.ru/search?q=1002003-001&amp;newwindow=1&amp;tbm=isch","Еще фото")</f>
        <v>Еще фото</v>
      </c>
      <c r="F551" s="26" t="s">
        <v>77</v>
      </c>
      <c r="G551" s="11" t="s">
        <v>623</v>
      </c>
      <c r="H551" s="11" t="s">
        <v>28</v>
      </c>
      <c r="I551" s="14" t="s">
        <v>602</v>
      </c>
      <c r="J551" s="14" t="s">
        <v>45</v>
      </c>
      <c r="K551" s="15" t="s">
        <v>54</v>
      </c>
      <c r="L551" s="52" t="s">
        <v>624</v>
      </c>
      <c r="M551" s="14"/>
      <c r="N551" s="14" t="s">
        <v>57</v>
      </c>
      <c r="O551" s="14"/>
      <c r="P551" s="15" t="s">
        <v>48</v>
      </c>
      <c r="Q551" s="16">
        <v>4899</v>
      </c>
      <c r="R551" s="17">
        <v>60</v>
      </c>
      <c r="S551" s="27">
        <v>2253.5399999999995</v>
      </c>
      <c r="T551" s="19" t="s">
        <v>36</v>
      </c>
      <c r="U551" s="20" t="s">
        <v>39</v>
      </c>
      <c r="V551" s="21" t="s">
        <v>59</v>
      </c>
      <c r="W551" s="22">
        <v>1</v>
      </c>
      <c r="X551" s="23"/>
    </row>
    <row r="552" spans="1:24" s="1" customFormat="1" ht="61.05" customHeight="1" x14ac:dyDescent="0.3">
      <c r="A552" s="24" t="s">
        <v>23</v>
      </c>
      <c r="B552" s="24" t="s">
        <v>641</v>
      </c>
      <c r="C552" s="12" t="s">
        <v>642</v>
      </c>
      <c r="D552" s="56"/>
      <c r="E552" s="35" t="str">
        <f>HYPERLINK("https://www.google.ru/search?q=1002003-001&amp;newwindow=1&amp;tbm=isch","Еще фото")</f>
        <v>Еще фото</v>
      </c>
      <c r="F552" s="26" t="s">
        <v>77</v>
      </c>
      <c r="G552" s="24" t="s">
        <v>623</v>
      </c>
      <c r="H552" s="24" t="s">
        <v>28</v>
      </c>
      <c r="I552" s="24" t="s">
        <v>602</v>
      </c>
      <c r="J552" s="14" t="s">
        <v>45</v>
      </c>
      <c r="K552" s="15" t="s">
        <v>54</v>
      </c>
      <c r="L552" s="54"/>
      <c r="M552" s="14"/>
      <c r="N552" s="14" t="s">
        <v>57</v>
      </c>
      <c r="O552" s="14"/>
      <c r="P552" s="15" t="s">
        <v>48</v>
      </c>
      <c r="Q552" s="16">
        <v>4899</v>
      </c>
      <c r="R552" s="17">
        <v>60</v>
      </c>
      <c r="S552" s="27">
        <v>2253.5399999999995</v>
      </c>
      <c r="T552" s="19" t="s">
        <v>36</v>
      </c>
      <c r="U552" s="20" t="s">
        <v>40</v>
      </c>
      <c r="V552" s="21" t="s">
        <v>42</v>
      </c>
      <c r="W552" s="22">
        <v>1</v>
      </c>
      <c r="X552" s="23"/>
    </row>
    <row r="553" spans="1:24" s="1" customFormat="1" ht="21" customHeight="1" x14ac:dyDescent="0.3">
      <c r="A553" s="11" t="s">
        <v>23</v>
      </c>
      <c r="B553" s="11" t="s">
        <v>643</v>
      </c>
      <c r="C553" s="25" t="s">
        <v>644</v>
      </c>
      <c r="D553" s="49"/>
      <c r="E553" s="35" t="str">
        <f>HYPERLINK("https://www.google.ru/search?q=1002004-001&amp;newwindow=1&amp;tbm=isch","Еще фото")</f>
        <v>Еще фото</v>
      </c>
      <c r="F553" s="13" t="s">
        <v>53</v>
      </c>
      <c r="G553" s="11" t="s">
        <v>606</v>
      </c>
      <c r="H553" s="11" t="s">
        <v>28</v>
      </c>
      <c r="I553" s="14" t="s">
        <v>602</v>
      </c>
      <c r="J553" s="14" t="s">
        <v>45</v>
      </c>
      <c r="K553" s="15" t="s">
        <v>54</v>
      </c>
      <c r="L553" s="52" t="s">
        <v>645</v>
      </c>
      <c r="M553" s="14"/>
      <c r="N553" s="14" t="s">
        <v>57</v>
      </c>
      <c r="O553" s="14"/>
      <c r="P553" s="15" t="s">
        <v>48</v>
      </c>
      <c r="Q553" s="16">
        <v>5499</v>
      </c>
      <c r="R553" s="17">
        <v>60</v>
      </c>
      <c r="S553" s="27">
        <v>2529.5399999999995</v>
      </c>
      <c r="T553" s="19" t="s">
        <v>36</v>
      </c>
      <c r="U553" s="20" t="s">
        <v>39</v>
      </c>
      <c r="V553" s="21" t="s">
        <v>59</v>
      </c>
      <c r="W553" s="22">
        <v>1</v>
      </c>
      <c r="X553" s="23"/>
    </row>
    <row r="554" spans="1:24" s="1" customFormat="1" ht="21" customHeight="1" x14ac:dyDescent="0.3">
      <c r="A554" s="24" t="s">
        <v>23</v>
      </c>
      <c r="B554" s="24" t="s">
        <v>643</v>
      </c>
      <c r="C554" s="28" t="s">
        <v>644</v>
      </c>
      <c r="D554" s="50"/>
      <c r="E554" s="35" t="str">
        <f>HYPERLINK("https://www.google.ru/search?q=1002004-001&amp;newwindow=1&amp;tbm=isch","Еще фото")</f>
        <v>Еще фото</v>
      </c>
      <c r="F554" s="13" t="s">
        <v>53</v>
      </c>
      <c r="G554" s="24" t="s">
        <v>606</v>
      </c>
      <c r="H554" s="24" t="s">
        <v>28</v>
      </c>
      <c r="I554" s="24" t="s">
        <v>602</v>
      </c>
      <c r="J554" s="14" t="s">
        <v>45</v>
      </c>
      <c r="K554" s="15" t="s">
        <v>54</v>
      </c>
      <c r="L554" s="53"/>
      <c r="M554" s="14"/>
      <c r="N554" s="14" t="s">
        <v>57</v>
      </c>
      <c r="O554" s="14"/>
      <c r="P554" s="15" t="s">
        <v>48</v>
      </c>
      <c r="Q554" s="16">
        <v>5499</v>
      </c>
      <c r="R554" s="17">
        <v>60</v>
      </c>
      <c r="S554" s="27">
        <v>2529.5399999999995</v>
      </c>
      <c r="T554" s="19" t="s">
        <v>36</v>
      </c>
      <c r="U554" s="20" t="s">
        <v>40</v>
      </c>
      <c r="V554" s="21" t="s">
        <v>42</v>
      </c>
      <c r="W554" s="22">
        <v>57</v>
      </c>
      <c r="X554" s="23"/>
    </row>
    <row r="555" spans="1:24" s="1" customFormat="1" ht="21" customHeight="1" x14ac:dyDescent="0.3">
      <c r="A555" s="24" t="s">
        <v>23</v>
      </c>
      <c r="B555" s="24" t="s">
        <v>643</v>
      </c>
      <c r="C555" s="28" t="s">
        <v>644</v>
      </c>
      <c r="D555" s="50"/>
      <c r="E555" s="35" t="str">
        <f>HYPERLINK("https://www.google.ru/search?q=1002004-001&amp;newwindow=1&amp;tbm=isch","Еще фото")</f>
        <v>Еще фото</v>
      </c>
      <c r="F555" s="13" t="s">
        <v>53</v>
      </c>
      <c r="G555" s="24" t="s">
        <v>606</v>
      </c>
      <c r="H555" s="24" t="s">
        <v>28</v>
      </c>
      <c r="I555" s="24" t="s">
        <v>602</v>
      </c>
      <c r="J555" s="14" t="s">
        <v>45</v>
      </c>
      <c r="K555" s="15" t="s">
        <v>54</v>
      </c>
      <c r="L555" s="53"/>
      <c r="M555" s="14"/>
      <c r="N555" s="14" t="s">
        <v>57</v>
      </c>
      <c r="O555" s="14"/>
      <c r="P555" s="15" t="s">
        <v>48</v>
      </c>
      <c r="Q555" s="16">
        <v>5499</v>
      </c>
      <c r="R555" s="17">
        <v>60</v>
      </c>
      <c r="S555" s="27">
        <v>2529.5399999999995</v>
      </c>
      <c r="T555" s="19" t="s">
        <v>36</v>
      </c>
      <c r="U555" s="20" t="s">
        <v>41</v>
      </c>
      <c r="V555" s="21" t="s">
        <v>50</v>
      </c>
      <c r="W555" s="22">
        <v>123</v>
      </c>
      <c r="X555" s="23"/>
    </row>
    <row r="556" spans="1:24" s="1" customFormat="1" ht="21" customHeight="1" x14ac:dyDescent="0.3">
      <c r="A556" s="24" t="s">
        <v>23</v>
      </c>
      <c r="B556" s="24" t="s">
        <v>643</v>
      </c>
      <c r="C556" s="28" t="s">
        <v>644</v>
      </c>
      <c r="D556" s="50"/>
      <c r="E556" s="35" t="str">
        <f>HYPERLINK("https://www.google.ru/search?q=1002004-001&amp;newwindow=1&amp;tbm=isch","Еще фото")</f>
        <v>Еще фото</v>
      </c>
      <c r="F556" s="13" t="s">
        <v>53</v>
      </c>
      <c r="G556" s="24" t="s">
        <v>606</v>
      </c>
      <c r="H556" s="24" t="s">
        <v>28</v>
      </c>
      <c r="I556" s="24" t="s">
        <v>602</v>
      </c>
      <c r="J556" s="14" t="s">
        <v>45</v>
      </c>
      <c r="K556" s="15" t="s">
        <v>54</v>
      </c>
      <c r="L556" s="53"/>
      <c r="M556" s="14"/>
      <c r="N556" s="14" t="s">
        <v>57</v>
      </c>
      <c r="O556" s="14"/>
      <c r="P556" s="15" t="s">
        <v>48</v>
      </c>
      <c r="Q556" s="16">
        <v>5499</v>
      </c>
      <c r="R556" s="17">
        <v>60</v>
      </c>
      <c r="S556" s="27">
        <v>2529.5399999999995</v>
      </c>
      <c r="T556" s="19" t="s">
        <v>36</v>
      </c>
      <c r="U556" s="20" t="s">
        <v>49</v>
      </c>
      <c r="V556" s="21" t="s">
        <v>60</v>
      </c>
      <c r="W556" s="22">
        <v>79</v>
      </c>
      <c r="X556" s="23"/>
    </row>
    <row r="557" spans="1:24" s="1" customFormat="1" ht="32" customHeight="1" x14ac:dyDescent="0.3">
      <c r="A557" s="24" t="s">
        <v>23</v>
      </c>
      <c r="B557" s="24" t="s">
        <v>643</v>
      </c>
      <c r="C557" s="28" t="s">
        <v>644</v>
      </c>
      <c r="D557" s="51"/>
      <c r="E557" s="35" t="str">
        <f>HYPERLINK("https://www.google.ru/search?q=1002004-001&amp;newwindow=1&amp;tbm=isch","Еще фото")</f>
        <v>Еще фото</v>
      </c>
      <c r="F557" s="13" t="s">
        <v>53</v>
      </c>
      <c r="G557" s="24" t="s">
        <v>606</v>
      </c>
      <c r="H557" s="24" t="s">
        <v>28</v>
      </c>
      <c r="I557" s="24" t="s">
        <v>602</v>
      </c>
      <c r="J557" s="14" t="s">
        <v>45</v>
      </c>
      <c r="K557" s="15" t="s">
        <v>54</v>
      </c>
      <c r="L557" s="54"/>
      <c r="M557" s="14"/>
      <c r="N557" s="14" t="s">
        <v>57</v>
      </c>
      <c r="O557" s="14"/>
      <c r="P557" s="15" t="s">
        <v>48</v>
      </c>
      <c r="Q557" s="16">
        <v>5499</v>
      </c>
      <c r="R557" s="17">
        <v>60</v>
      </c>
      <c r="S557" s="27">
        <v>2529.5399999999995</v>
      </c>
      <c r="T557" s="19" t="s">
        <v>36</v>
      </c>
      <c r="U557" s="20" t="s">
        <v>61</v>
      </c>
      <c r="V557" s="21" t="s">
        <v>62</v>
      </c>
      <c r="W557" s="22">
        <v>50</v>
      </c>
      <c r="X557" s="23"/>
    </row>
    <row r="558" spans="1:24" s="1" customFormat="1" ht="21" customHeight="1" x14ac:dyDescent="0.3">
      <c r="A558" s="11" t="s">
        <v>23</v>
      </c>
      <c r="B558" s="11" t="s">
        <v>646</v>
      </c>
      <c r="C558" s="25" t="s">
        <v>647</v>
      </c>
      <c r="D558" s="49"/>
      <c r="E558" s="35" t="str">
        <f>HYPERLINK("https://www.google.ru/search?q=1002004-012&amp;newwindow=1&amp;tbm=isch","Еще фото")</f>
        <v>Еще фото</v>
      </c>
      <c r="F558" s="13" t="s">
        <v>26</v>
      </c>
      <c r="G558" s="11" t="s">
        <v>606</v>
      </c>
      <c r="H558" s="11" t="s">
        <v>28</v>
      </c>
      <c r="I558" s="14" t="s">
        <v>602</v>
      </c>
      <c r="J558" s="14" t="s">
        <v>45</v>
      </c>
      <c r="K558" s="15" t="s">
        <v>54</v>
      </c>
      <c r="L558" s="52" t="s">
        <v>645</v>
      </c>
      <c r="M558" s="14"/>
      <c r="N558" s="14" t="s">
        <v>105</v>
      </c>
      <c r="O558" s="14"/>
      <c r="P558" s="15" t="s">
        <v>48</v>
      </c>
      <c r="Q558" s="16">
        <v>5499</v>
      </c>
      <c r="R558" s="17">
        <v>60</v>
      </c>
      <c r="S558" s="27">
        <v>2529.5399999999995</v>
      </c>
      <c r="T558" s="19" t="s">
        <v>36</v>
      </c>
      <c r="U558" s="20" t="s">
        <v>39</v>
      </c>
      <c r="V558" s="21" t="s">
        <v>59</v>
      </c>
      <c r="W558" s="22">
        <v>18</v>
      </c>
      <c r="X558" s="23"/>
    </row>
    <row r="559" spans="1:24" s="1" customFormat="1" ht="21" customHeight="1" x14ac:dyDescent="0.3">
      <c r="A559" s="24" t="s">
        <v>23</v>
      </c>
      <c r="B559" s="24" t="s">
        <v>646</v>
      </c>
      <c r="C559" s="28" t="s">
        <v>647</v>
      </c>
      <c r="D559" s="50"/>
      <c r="E559" s="35" t="str">
        <f>HYPERLINK("https://www.google.ru/search?q=1002004-012&amp;newwindow=1&amp;tbm=isch","Еще фото")</f>
        <v>Еще фото</v>
      </c>
      <c r="F559" s="13" t="s">
        <v>26</v>
      </c>
      <c r="G559" s="24" t="s">
        <v>606</v>
      </c>
      <c r="H559" s="24" t="s">
        <v>28</v>
      </c>
      <c r="I559" s="24" t="s">
        <v>602</v>
      </c>
      <c r="J559" s="14" t="s">
        <v>45</v>
      </c>
      <c r="K559" s="15" t="s">
        <v>54</v>
      </c>
      <c r="L559" s="53"/>
      <c r="M559" s="14"/>
      <c r="N559" s="14" t="s">
        <v>105</v>
      </c>
      <c r="O559" s="14"/>
      <c r="P559" s="15" t="s">
        <v>48</v>
      </c>
      <c r="Q559" s="16">
        <v>5499</v>
      </c>
      <c r="R559" s="17">
        <v>60</v>
      </c>
      <c r="S559" s="27">
        <v>2529.5399999999995</v>
      </c>
      <c r="T559" s="19" t="s">
        <v>36</v>
      </c>
      <c r="U559" s="20" t="s">
        <v>40</v>
      </c>
      <c r="V559" s="21" t="s">
        <v>42</v>
      </c>
      <c r="W559" s="22">
        <v>104</v>
      </c>
      <c r="X559" s="23"/>
    </row>
    <row r="560" spans="1:24" s="1" customFormat="1" ht="21" customHeight="1" x14ac:dyDescent="0.3">
      <c r="A560" s="24" t="s">
        <v>23</v>
      </c>
      <c r="B560" s="24" t="s">
        <v>646</v>
      </c>
      <c r="C560" s="28" t="s">
        <v>647</v>
      </c>
      <c r="D560" s="50"/>
      <c r="E560" s="35" t="str">
        <f>HYPERLINK("https://www.google.ru/search?q=1002004-012&amp;newwindow=1&amp;tbm=isch","Еще фото")</f>
        <v>Еще фото</v>
      </c>
      <c r="F560" s="13" t="s">
        <v>26</v>
      </c>
      <c r="G560" s="24" t="s">
        <v>606</v>
      </c>
      <c r="H560" s="24" t="s">
        <v>28</v>
      </c>
      <c r="I560" s="24" t="s">
        <v>602</v>
      </c>
      <c r="J560" s="14" t="s">
        <v>45</v>
      </c>
      <c r="K560" s="15" t="s">
        <v>54</v>
      </c>
      <c r="L560" s="53"/>
      <c r="M560" s="14"/>
      <c r="N560" s="14" t="s">
        <v>105</v>
      </c>
      <c r="O560" s="14"/>
      <c r="P560" s="15" t="s">
        <v>48</v>
      </c>
      <c r="Q560" s="16">
        <v>5499</v>
      </c>
      <c r="R560" s="17">
        <v>60</v>
      </c>
      <c r="S560" s="27">
        <v>2529.5399999999995</v>
      </c>
      <c r="T560" s="19" t="s">
        <v>36</v>
      </c>
      <c r="U560" s="20" t="s">
        <v>41</v>
      </c>
      <c r="V560" s="21" t="s">
        <v>50</v>
      </c>
      <c r="W560" s="22">
        <v>140</v>
      </c>
      <c r="X560" s="23"/>
    </row>
    <row r="561" spans="1:24" s="1" customFormat="1" ht="21" customHeight="1" x14ac:dyDescent="0.3">
      <c r="A561" s="24" t="s">
        <v>23</v>
      </c>
      <c r="B561" s="24" t="s">
        <v>646</v>
      </c>
      <c r="C561" s="28" t="s">
        <v>647</v>
      </c>
      <c r="D561" s="50"/>
      <c r="E561" s="35" t="str">
        <f>HYPERLINK("https://www.google.ru/search?q=1002004-012&amp;newwindow=1&amp;tbm=isch","Еще фото")</f>
        <v>Еще фото</v>
      </c>
      <c r="F561" s="13" t="s">
        <v>26</v>
      </c>
      <c r="G561" s="24" t="s">
        <v>606</v>
      </c>
      <c r="H561" s="24" t="s">
        <v>28</v>
      </c>
      <c r="I561" s="24" t="s">
        <v>602</v>
      </c>
      <c r="J561" s="14" t="s">
        <v>45</v>
      </c>
      <c r="K561" s="15" t="s">
        <v>54</v>
      </c>
      <c r="L561" s="53"/>
      <c r="M561" s="14"/>
      <c r="N561" s="14" t="s">
        <v>105</v>
      </c>
      <c r="O561" s="14"/>
      <c r="P561" s="15" t="s">
        <v>48</v>
      </c>
      <c r="Q561" s="16">
        <v>5499</v>
      </c>
      <c r="R561" s="17">
        <v>60</v>
      </c>
      <c r="S561" s="27">
        <v>2529.5399999999995</v>
      </c>
      <c r="T561" s="19" t="s">
        <v>36</v>
      </c>
      <c r="U561" s="20" t="s">
        <v>49</v>
      </c>
      <c r="V561" s="21" t="s">
        <v>60</v>
      </c>
      <c r="W561" s="22">
        <v>75</v>
      </c>
      <c r="X561" s="23"/>
    </row>
    <row r="562" spans="1:24" s="1" customFormat="1" ht="32" customHeight="1" x14ac:dyDescent="0.3">
      <c r="A562" s="24" t="s">
        <v>23</v>
      </c>
      <c r="B562" s="24" t="s">
        <v>646</v>
      </c>
      <c r="C562" s="28" t="s">
        <v>647</v>
      </c>
      <c r="D562" s="51"/>
      <c r="E562" s="35" t="str">
        <f>HYPERLINK("https://www.google.ru/search?q=1002004-012&amp;newwindow=1&amp;tbm=isch","Еще фото")</f>
        <v>Еще фото</v>
      </c>
      <c r="F562" s="13" t="s">
        <v>26</v>
      </c>
      <c r="G562" s="24" t="s">
        <v>606</v>
      </c>
      <c r="H562" s="24" t="s">
        <v>28</v>
      </c>
      <c r="I562" s="24" t="s">
        <v>602</v>
      </c>
      <c r="J562" s="14" t="s">
        <v>45</v>
      </c>
      <c r="K562" s="15" t="s">
        <v>54</v>
      </c>
      <c r="L562" s="54"/>
      <c r="M562" s="14"/>
      <c r="N562" s="14" t="s">
        <v>105</v>
      </c>
      <c r="O562" s="14"/>
      <c r="P562" s="15" t="s">
        <v>48</v>
      </c>
      <c r="Q562" s="16">
        <v>5499</v>
      </c>
      <c r="R562" s="17">
        <v>60</v>
      </c>
      <c r="S562" s="27">
        <v>2529.5399999999995</v>
      </c>
      <c r="T562" s="19" t="s">
        <v>36</v>
      </c>
      <c r="U562" s="20" t="s">
        <v>61</v>
      </c>
      <c r="V562" s="21" t="s">
        <v>62</v>
      </c>
      <c r="W562" s="22">
        <v>36</v>
      </c>
      <c r="X562" s="23"/>
    </row>
    <row r="563" spans="1:24" s="1" customFormat="1" ht="21" customHeight="1" x14ac:dyDescent="0.3">
      <c r="A563" s="11" t="s">
        <v>23</v>
      </c>
      <c r="B563" s="11" t="s">
        <v>648</v>
      </c>
      <c r="C563" s="25" t="s">
        <v>649</v>
      </c>
      <c r="D563" s="49"/>
      <c r="E563" s="35" t="str">
        <f>HYPERLINK("https://www.google.ru/search?q=1002004-121&amp;newwindow=1&amp;tbm=isch","Еще фото")</f>
        <v>Еще фото</v>
      </c>
      <c r="F563" s="26" t="s">
        <v>53</v>
      </c>
      <c r="G563" s="11" t="s">
        <v>606</v>
      </c>
      <c r="H563" s="11" t="s">
        <v>28</v>
      </c>
      <c r="I563" s="14" t="s">
        <v>602</v>
      </c>
      <c r="J563" s="14" t="s">
        <v>45</v>
      </c>
      <c r="K563" s="15" t="s">
        <v>54</v>
      </c>
      <c r="L563" s="52" t="s">
        <v>645</v>
      </c>
      <c r="M563" s="14"/>
      <c r="N563" s="14" t="s">
        <v>108</v>
      </c>
      <c r="O563" s="14"/>
      <c r="P563" s="15" t="s">
        <v>48</v>
      </c>
      <c r="Q563" s="16">
        <v>5499</v>
      </c>
      <c r="R563" s="17">
        <v>60</v>
      </c>
      <c r="S563" s="27">
        <v>2529.5399999999995</v>
      </c>
      <c r="T563" s="19" t="s">
        <v>36</v>
      </c>
      <c r="U563" s="20" t="s">
        <v>39</v>
      </c>
      <c r="V563" s="21" t="s">
        <v>59</v>
      </c>
      <c r="W563" s="22">
        <v>11</v>
      </c>
      <c r="X563" s="23"/>
    </row>
    <row r="564" spans="1:24" s="1" customFormat="1" ht="21" customHeight="1" x14ac:dyDescent="0.3">
      <c r="A564" s="24" t="s">
        <v>23</v>
      </c>
      <c r="B564" s="24" t="s">
        <v>648</v>
      </c>
      <c r="C564" s="28" t="s">
        <v>649</v>
      </c>
      <c r="D564" s="50"/>
      <c r="E564" s="35" t="str">
        <f>HYPERLINK("https://www.google.ru/search?q=1002004-121&amp;newwindow=1&amp;tbm=isch","Еще фото")</f>
        <v>Еще фото</v>
      </c>
      <c r="F564" s="26" t="s">
        <v>53</v>
      </c>
      <c r="G564" s="24" t="s">
        <v>606</v>
      </c>
      <c r="H564" s="24" t="s">
        <v>28</v>
      </c>
      <c r="I564" s="24" t="s">
        <v>602</v>
      </c>
      <c r="J564" s="14" t="s">
        <v>45</v>
      </c>
      <c r="K564" s="15" t="s">
        <v>54</v>
      </c>
      <c r="L564" s="53"/>
      <c r="M564" s="14"/>
      <c r="N564" s="14" t="s">
        <v>108</v>
      </c>
      <c r="O564" s="14"/>
      <c r="P564" s="15" t="s">
        <v>48</v>
      </c>
      <c r="Q564" s="16">
        <v>5499</v>
      </c>
      <c r="R564" s="17">
        <v>60</v>
      </c>
      <c r="S564" s="27">
        <v>2529.5399999999995</v>
      </c>
      <c r="T564" s="19" t="s">
        <v>36</v>
      </c>
      <c r="U564" s="20" t="s">
        <v>40</v>
      </c>
      <c r="V564" s="21" t="s">
        <v>42</v>
      </c>
      <c r="W564" s="22">
        <v>105</v>
      </c>
      <c r="X564" s="23"/>
    </row>
    <row r="565" spans="1:24" s="1" customFormat="1" ht="21" customHeight="1" x14ac:dyDescent="0.3">
      <c r="A565" s="24" t="s">
        <v>23</v>
      </c>
      <c r="B565" s="24" t="s">
        <v>648</v>
      </c>
      <c r="C565" s="28" t="s">
        <v>649</v>
      </c>
      <c r="D565" s="50"/>
      <c r="E565" s="35" t="str">
        <f>HYPERLINK("https://www.google.ru/search?q=1002004-121&amp;newwindow=1&amp;tbm=isch","Еще фото")</f>
        <v>Еще фото</v>
      </c>
      <c r="F565" s="26" t="s">
        <v>53</v>
      </c>
      <c r="G565" s="24" t="s">
        <v>606</v>
      </c>
      <c r="H565" s="24" t="s">
        <v>28</v>
      </c>
      <c r="I565" s="24" t="s">
        <v>602</v>
      </c>
      <c r="J565" s="14" t="s">
        <v>45</v>
      </c>
      <c r="K565" s="15" t="s">
        <v>54</v>
      </c>
      <c r="L565" s="53"/>
      <c r="M565" s="14"/>
      <c r="N565" s="14" t="s">
        <v>108</v>
      </c>
      <c r="O565" s="14"/>
      <c r="P565" s="15" t="s">
        <v>48</v>
      </c>
      <c r="Q565" s="16">
        <v>5499</v>
      </c>
      <c r="R565" s="17">
        <v>60</v>
      </c>
      <c r="S565" s="27">
        <v>2529.5399999999995</v>
      </c>
      <c r="T565" s="19" t="s">
        <v>36</v>
      </c>
      <c r="U565" s="20" t="s">
        <v>41</v>
      </c>
      <c r="V565" s="21" t="s">
        <v>50</v>
      </c>
      <c r="W565" s="22">
        <v>146</v>
      </c>
      <c r="X565" s="23"/>
    </row>
    <row r="566" spans="1:24" s="1" customFormat="1" ht="21" customHeight="1" x14ac:dyDescent="0.3">
      <c r="A566" s="24" t="s">
        <v>23</v>
      </c>
      <c r="B566" s="24" t="s">
        <v>648</v>
      </c>
      <c r="C566" s="28" t="s">
        <v>649</v>
      </c>
      <c r="D566" s="50"/>
      <c r="E566" s="35" t="str">
        <f>HYPERLINK("https://www.google.ru/search?q=1002004-121&amp;newwindow=1&amp;tbm=isch","Еще фото")</f>
        <v>Еще фото</v>
      </c>
      <c r="F566" s="26" t="s">
        <v>53</v>
      </c>
      <c r="G566" s="24" t="s">
        <v>606</v>
      </c>
      <c r="H566" s="24" t="s">
        <v>28</v>
      </c>
      <c r="I566" s="24" t="s">
        <v>602</v>
      </c>
      <c r="J566" s="14" t="s">
        <v>45</v>
      </c>
      <c r="K566" s="15" t="s">
        <v>54</v>
      </c>
      <c r="L566" s="53"/>
      <c r="M566" s="14"/>
      <c r="N566" s="14" t="s">
        <v>108</v>
      </c>
      <c r="O566" s="14"/>
      <c r="P566" s="15" t="s">
        <v>48</v>
      </c>
      <c r="Q566" s="16">
        <v>5499</v>
      </c>
      <c r="R566" s="17">
        <v>60</v>
      </c>
      <c r="S566" s="27">
        <v>2529.5399999999995</v>
      </c>
      <c r="T566" s="19" t="s">
        <v>36</v>
      </c>
      <c r="U566" s="20" t="s">
        <v>49</v>
      </c>
      <c r="V566" s="21" t="s">
        <v>60</v>
      </c>
      <c r="W566" s="22">
        <v>80</v>
      </c>
      <c r="X566" s="23"/>
    </row>
    <row r="567" spans="1:24" s="1" customFormat="1" ht="32" customHeight="1" x14ac:dyDescent="0.3">
      <c r="A567" s="24" t="s">
        <v>23</v>
      </c>
      <c r="B567" s="24" t="s">
        <v>648</v>
      </c>
      <c r="C567" s="28" t="s">
        <v>649</v>
      </c>
      <c r="D567" s="51"/>
      <c r="E567" s="35" t="str">
        <f>HYPERLINK("https://www.google.ru/search?q=1002004-121&amp;newwindow=1&amp;tbm=isch","Еще фото")</f>
        <v>Еще фото</v>
      </c>
      <c r="F567" s="26" t="s">
        <v>53</v>
      </c>
      <c r="G567" s="24" t="s">
        <v>606</v>
      </c>
      <c r="H567" s="24" t="s">
        <v>28</v>
      </c>
      <c r="I567" s="24" t="s">
        <v>602</v>
      </c>
      <c r="J567" s="14" t="s">
        <v>45</v>
      </c>
      <c r="K567" s="15" t="s">
        <v>54</v>
      </c>
      <c r="L567" s="54"/>
      <c r="M567" s="14"/>
      <c r="N567" s="14" t="s">
        <v>108</v>
      </c>
      <c r="O567" s="14"/>
      <c r="P567" s="15" t="s">
        <v>48</v>
      </c>
      <c r="Q567" s="16">
        <v>5499</v>
      </c>
      <c r="R567" s="17">
        <v>60</v>
      </c>
      <c r="S567" s="27">
        <v>2529.5399999999995</v>
      </c>
      <c r="T567" s="19" t="s">
        <v>36</v>
      </c>
      <c r="U567" s="20" t="s">
        <v>61</v>
      </c>
      <c r="V567" s="21" t="s">
        <v>62</v>
      </c>
      <c r="W567" s="22">
        <v>20</v>
      </c>
      <c r="X567" s="23"/>
    </row>
    <row r="568" spans="1:24" s="1" customFormat="1" ht="108" customHeight="1" x14ac:dyDescent="0.3">
      <c r="A568" s="11" t="s">
        <v>23</v>
      </c>
      <c r="B568" s="11" t="s">
        <v>650</v>
      </c>
      <c r="C568" s="12" t="s">
        <v>651</v>
      </c>
      <c r="D568" s="29"/>
      <c r="E568" s="35" t="str">
        <f>HYPERLINK("https://www.google.ru/search?q=1002004-200&amp;newwindow=1&amp;tbm=isch","Еще фото")</f>
        <v>Еще фото</v>
      </c>
      <c r="F568" s="26"/>
      <c r="G568" s="11" t="s">
        <v>606</v>
      </c>
      <c r="H568" s="11" t="s">
        <v>28</v>
      </c>
      <c r="I568" s="14" t="s">
        <v>602</v>
      </c>
      <c r="J568" s="14" t="s">
        <v>45</v>
      </c>
      <c r="K568" s="15" t="s">
        <v>54</v>
      </c>
      <c r="L568" s="14" t="s">
        <v>652</v>
      </c>
      <c r="M568" s="14"/>
      <c r="N568" s="14" t="s">
        <v>131</v>
      </c>
      <c r="O568" s="14"/>
      <c r="P568" s="15" t="s">
        <v>48</v>
      </c>
      <c r="Q568" s="16">
        <v>5499</v>
      </c>
      <c r="R568" s="17">
        <v>60</v>
      </c>
      <c r="S568" s="27">
        <v>2529.5399999999995</v>
      </c>
      <c r="T568" s="19" t="s">
        <v>36</v>
      </c>
      <c r="U568" s="20" t="s">
        <v>40</v>
      </c>
      <c r="V568" s="21" t="s">
        <v>42</v>
      </c>
      <c r="W568" s="22">
        <v>7</v>
      </c>
      <c r="X568" s="23"/>
    </row>
    <row r="569" spans="1:24" s="1" customFormat="1" ht="21" customHeight="1" x14ac:dyDescent="0.3">
      <c r="A569" s="11" t="s">
        <v>23</v>
      </c>
      <c r="B569" s="11" t="s">
        <v>653</v>
      </c>
      <c r="C569" s="25" t="s">
        <v>654</v>
      </c>
      <c r="D569" s="49"/>
      <c r="E569" s="35" t="str">
        <f>HYPERLINK("https://www.google.ru/search?q=1002005-001&amp;newwindow=1&amp;tbm=isch","Еще фото")</f>
        <v>Еще фото</v>
      </c>
      <c r="F569" s="13" t="s">
        <v>53</v>
      </c>
      <c r="G569" s="11" t="s">
        <v>610</v>
      </c>
      <c r="H569" s="11" t="s">
        <v>28</v>
      </c>
      <c r="I569" s="14" t="s">
        <v>602</v>
      </c>
      <c r="J569" s="14" t="s">
        <v>45</v>
      </c>
      <c r="K569" s="15" t="s">
        <v>54</v>
      </c>
      <c r="L569" s="52" t="s">
        <v>655</v>
      </c>
      <c r="M569" s="14"/>
      <c r="N569" s="14" t="s">
        <v>57</v>
      </c>
      <c r="O569" s="14"/>
      <c r="P569" s="15" t="s">
        <v>48</v>
      </c>
      <c r="Q569" s="16">
        <v>6999</v>
      </c>
      <c r="R569" s="17">
        <v>60</v>
      </c>
      <c r="S569" s="27">
        <v>3219.5399999999995</v>
      </c>
      <c r="T569" s="19" t="s">
        <v>36</v>
      </c>
      <c r="U569" s="20" t="s">
        <v>39</v>
      </c>
      <c r="V569" s="21" t="s">
        <v>59</v>
      </c>
      <c r="W569" s="22">
        <v>74</v>
      </c>
      <c r="X569" s="23"/>
    </row>
    <row r="570" spans="1:24" s="1" customFormat="1" ht="21" customHeight="1" x14ac:dyDescent="0.3">
      <c r="A570" s="24" t="s">
        <v>23</v>
      </c>
      <c r="B570" s="24" t="s">
        <v>653</v>
      </c>
      <c r="C570" s="28" t="s">
        <v>654</v>
      </c>
      <c r="D570" s="50"/>
      <c r="E570" s="35" t="str">
        <f>HYPERLINK("https://www.google.ru/search?q=1002005-001&amp;newwindow=1&amp;tbm=isch","Еще фото")</f>
        <v>Еще фото</v>
      </c>
      <c r="F570" s="13" t="s">
        <v>53</v>
      </c>
      <c r="G570" s="24" t="s">
        <v>610</v>
      </c>
      <c r="H570" s="24" t="s">
        <v>28</v>
      </c>
      <c r="I570" s="24" t="s">
        <v>602</v>
      </c>
      <c r="J570" s="14" t="s">
        <v>45</v>
      </c>
      <c r="K570" s="15" t="s">
        <v>54</v>
      </c>
      <c r="L570" s="53"/>
      <c r="M570" s="14"/>
      <c r="N570" s="14" t="s">
        <v>57</v>
      </c>
      <c r="O570" s="14"/>
      <c r="P570" s="15" t="s">
        <v>48</v>
      </c>
      <c r="Q570" s="16">
        <v>6999</v>
      </c>
      <c r="R570" s="17">
        <v>60</v>
      </c>
      <c r="S570" s="27">
        <v>3219.5399999999995</v>
      </c>
      <c r="T570" s="19" t="s">
        <v>36</v>
      </c>
      <c r="U570" s="20" t="s">
        <v>40</v>
      </c>
      <c r="V570" s="21" t="s">
        <v>42</v>
      </c>
      <c r="W570" s="22">
        <v>217</v>
      </c>
      <c r="X570" s="23"/>
    </row>
    <row r="571" spans="1:24" s="1" customFormat="1" ht="21" customHeight="1" x14ac:dyDescent="0.3">
      <c r="A571" s="24" t="s">
        <v>23</v>
      </c>
      <c r="B571" s="24" t="s">
        <v>653</v>
      </c>
      <c r="C571" s="28" t="s">
        <v>654</v>
      </c>
      <c r="D571" s="50"/>
      <c r="E571" s="35" t="str">
        <f>HYPERLINK("https://www.google.ru/search?q=1002005-001&amp;newwindow=1&amp;tbm=isch","Еще фото")</f>
        <v>Еще фото</v>
      </c>
      <c r="F571" s="13" t="s">
        <v>53</v>
      </c>
      <c r="G571" s="24" t="s">
        <v>610</v>
      </c>
      <c r="H571" s="24" t="s">
        <v>28</v>
      </c>
      <c r="I571" s="24" t="s">
        <v>602</v>
      </c>
      <c r="J571" s="14" t="s">
        <v>45</v>
      </c>
      <c r="K571" s="15" t="s">
        <v>54</v>
      </c>
      <c r="L571" s="53"/>
      <c r="M571" s="14"/>
      <c r="N571" s="14" t="s">
        <v>57</v>
      </c>
      <c r="O571" s="14"/>
      <c r="P571" s="15" t="s">
        <v>48</v>
      </c>
      <c r="Q571" s="16">
        <v>6999</v>
      </c>
      <c r="R571" s="17">
        <v>60</v>
      </c>
      <c r="S571" s="27">
        <v>3219.5399999999995</v>
      </c>
      <c r="T571" s="19" t="s">
        <v>36</v>
      </c>
      <c r="U571" s="20" t="s">
        <v>41</v>
      </c>
      <c r="V571" s="21" t="s">
        <v>50</v>
      </c>
      <c r="W571" s="22">
        <v>201</v>
      </c>
      <c r="X571" s="23"/>
    </row>
    <row r="572" spans="1:24" s="1" customFormat="1" ht="21" customHeight="1" x14ac:dyDescent="0.3">
      <c r="A572" s="24" t="s">
        <v>23</v>
      </c>
      <c r="B572" s="24" t="s">
        <v>653</v>
      </c>
      <c r="C572" s="28" t="s">
        <v>654</v>
      </c>
      <c r="D572" s="50"/>
      <c r="E572" s="35" t="str">
        <f>HYPERLINK("https://www.google.ru/search?q=1002005-001&amp;newwindow=1&amp;tbm=isch","Еще фото")</f>
        <v>Еще фото</v>
      </c>
      <c r="F572" s="13" t="s">
        <v>53</v>
      </c>
      <c r="G572" s="24" t="s">
        <v>610</v>
      </c>
      <c r="H572" s="24" t="s">
        <v>28</v>
      </c>
      <c r="I572" s="24" t="s">
        <v>602</v>
      </c>
      <c r="J572" s="14" t="s">
        <v>45</v>
      </c>
      <c r="K572" s="15" t="s">
        <v>54</v>
      </c>
      <c r="L572" s="53"/>
      <c r="M572" s="14"/>
      <c r="N572" s="14" t="s">
        <v>57</v>
      </c>
      <c r="O572" s="14"/>
      <c r="P572" s="15" t="s">
        <v>48</v>
      </c>
      <c r="Q572" s="16">
        <v>6999</v>
      </c>
      <c r="R572" s="17">
        <v>60</v>
      </c>
      <c r="S572" s="27">
        <v>3219.5399999999995</v>
      </c>
      <c r="T572" s="19" t="s">
        <v>36</v>
      </c>
      <c r="U572" s="20" t="s">
        <v>49</v>
      </c>
      <c r="V572" s="21" t="s">
        <v>60</v>
      </c>
      <c r="W572" s="22">
        <v>285</v>
      </c>
      <c r="X572" s="23"/>
    </row>
    <row r="573" spans="1:24" s="1" customFormat="1" ht="32" customHeight="1" x14ac:dyDescent="0.3">
      <c r="A573" s="24" t="s">
        <v>23</v>
      </c>
      <c r="B573" s="24" t="s">
        <v>653</v>
      </c>
      <c r="C573" s="28" t="s">
        <v>654</v>
      </c>
      <c r="D573" s="51"/>
      <c r="E573" s="35" t="str">
        <f>HYPERLINK("https://www.google.ru/search?q=1002005-001&amp;newwindow=1&amp;tbm=isch","Еще фото")</f>
        <v>Еще фото</v>
      </c>
      <c r="F573" s="13" t="s">
        <v>53</v>
      </c>
      <c r="G573" s="24" t="s">
        <v>610</v>
      </c>
      <c r="H573" s="24" t="s">
        <v>28</v>
      </c>
      <c r="I573" s="24" t="s">
        <v>602</v>
      </c>
      <c r="J573" s="14" t="s">
        <v>45</v>
      </c>
      <c r="K573" s="15" t="s">
        <v>54</v>
      </c>
      <c r="L573" s="54"/>
      <c r="M573" s="14"/>
      <c r="N573" s="14" t="s">
        <v>57</v>
      </c>
      <c r="O573" s="14"/>
      <c r="P573" s="15" t="s">
        <v>48</v>
      </c>
      <c r="Q573" s="16">
        <v>6999</v>
      </c>
      <c r="R573" s="17">
        <v>60</v>
      </c>
      <c r="S573" s="27">
        <v>3219.5399999999995</v>
      </c>
      <c r="T573" s="19" t="s">
        <v>36</v>
      </c>
      <c r="U573" s="20" t="s">
        <v>61</v>
      </c>
      <c r="V573" s="21" t="s">
        <v>62</v>
      </c>
      <c r="W573" s="22">
        <v>64</v>
      </c>
      <c r="X573" s="23"/>
    </row>
    <row r="574" spans="1:24" s="1" customFormat="1" ht="26" customHeight="1" x14ac:dyDescent="0.3">
      <c r="A574" s="11" t="s">
        <v>23</v>
      </c>
      <c r="B574" s="11" t="s">
        <v>656</v>
      </c>
      <c r="C574" s="12" t="s">
        <v>657</v>
      </c>
      <c r="D574" s="49"/>
      <c r="E574" s="35" t="str">
        <f>HYPERLINK("https://www.google.ru/search?q=1002005-012&amp;newwindow=1&amp;tbm=isch","Еще фото")</f>
        <v>Еще фото</v>
      </c>
      <c r="F574" s="13" t="s">
        <v>53</v>
      </c>
      <c r="G574" s="11" t="s">
        <v>610</v>
      </c>
      <c r="H574" s="11" t="s">
        <v>28</v>
      </c>
      <c r="I574" s="14" t="s">
        <v>602</v>
      </c>
      <c r="J574" s="14" t="s">
        <v>45</v>
      </c>
      <c r="K574" s="15" t="s">
        <v>54</v>
      </c>
      <c r="L574" s="52" t="s">
        <v>655</v>
      </c>
      <c r="M574" s="14"/>
      <c r="N574" s="14" t="s">
        <v>105</v>
      </c>
      <c r="O574" s="14"/>
      <c r="P574" s="15" t="s">
        <v>48</v>
      </c>
      <c r="Q574" s="16">
        <v>6999</v>
      </c>
      <c r="R574" s="17">
        <v>60</v>
      </c>
      <c r="S574" s="27">
        <v>3219.5399999999995</v>
      </c>
      <c r="T574" s="19" t="s">
        <v>36</v>
      </c>
      <c r="U574" s="20" t="s">
        <v>39</v>
      </c>
      <c r="V574" s="21" t="s">
        <v>59</v>
      </c>
      <c r="W574" s="22">
        <v>1</v>
      </c>
      <c r="X574" s="23"/>
    </row>
    <row r="575" spans="1:24" s="1" customFormat="1" ht="26" customHeight="1" x14ac:dyDescent="0.3">
      <c r="A575" s="24" t="s">
        <v>23</v>
      </c>
      <c r="B575" s="24" t="s">
        <v>656</v>
      </c>
      <c r="C575" s="12" t="s">
        <v>657</v>
      </c>
      <c r="D575" s="50"/>
      <c r="E575" s="35" t="str">
        <f>HYPERLINK("https://www.google.ru/search?q=1002005-012&amp;newwindow=1&amp;tbm=isch","Еще фото")</f>
        <v>Еще фото</v>
      </c>
      <c r="F575" s="13" t="s">
        <v>53</v>
      </c>
      <c r="G575" s="24" t="s">
        <v>610</v>
      </c>
      <c r="H575" s="24" t="s">
        <v>28</v>
      </c>
      <c r="I575" s="24" t="s">
        <v>602</v>
      </c>
      <c r="J575" s="14" t="s">
        <v>45</v>
      </c>
      <c r="K575" s="15" t="s">
        <v>54</v>
      </c>
      <c r="L575" s="53"/>
      <c r="M575" s="14"/>
      <c r="N575" s="14" t="s">
        <v>105</v>
      </c>
      <c r="O575" s="14"/>
      <c r="P575" s="15" t="s">
        <v>48</v>
      </c>
      <c r="Q575" s="16">
        <v>6999</v>
      </c>
      <c r="R575" s="17">
        <v>60</v>
      </c>
      <c r="S575" s="27">
        <v>3219.5399999999995</v>
      </c>
      <c r="T575" s="19" t="s">
        <v>36</v>
      </c>
      <c r="U575" s="20" t="s">
        <v>40</v>
      </c>
      <c r="V575" s="21" t="s">
        <v>42</v>
      </c>
      <c r="W575" s="22">
        <v>82</v>
      </c>
      <c r="X575" s="23"/>
    </row>
    <row r="576" spans="1:24" s="1" customFormat="1" ht="26" customHeight="1" x14ac:dyDescent="0.3">
      <c r="A576" s="24" t="s">
        <v>23</v>
      </c>
      <c r="B576" s="24" t="s">
        <v>656</v>
      </c>
      <c r="C576" s="12" t="s">
        <v>657</v>
      </c>
      <c r="D576" s="50"/>
      <c r="E576" s="35" t="str">
        <f>HYPERLINK("https://www.google.ru/search?q=1002005-012&amp;newwindow=1&amp;tbm=isch","Еще фото")</f>
        <v>Еще фото</v>
      </c>
      <c r="F576" s="13" t="s">
        <v>53</v>
      </c>
      <c r="G576" s="24" t="s">
        <v>610</v>
      </c>
      <c r="H576" s="24" t="s">
        <v>28</v>
      </c>
      <c r="I576" s="24" t="s">
        <v>602</v>
      </c>
      <c r="J576" s="14" t="s">
        <v>45</v>
      </c>
      <c r="K576" s="15" t="s">
        <v>54</v>
      </c>
      <c r="L576" s="53"/>
      <c r="M576" s="14"/>
      <c r="N576" s="14" t="s">
        <v>105</v>
      </c>
      <c r="O576" s="14"/>
      <c r="P576" s="15" t="s">
        <v>48</v>
      </c>
      <c r="Q576" s="16">
        <v>6999</v>
      </c>
      <c r="R576" s="17">
        <v>60</v>
      </c>
      <c r="S576" s="27">
        <v>3219.5399999999995</v>
      </c>
      <c r="T576" s="19" t="s">
        <v>36</v>
      </c>
      <c r="U576" s="20" t="s">
        <v>41</v>
      </c>
      <c r="V576" s="21" t="s">
        <v>50</v>
      </c>
      <c r="W576" s="22">
        <v>127</v>
      </c>
      <c r="X576" s="23"/>
    </row>
    <row r="577" spans="1:24" s="1" customFormat="1" ht="26" customHeight="1" x14ac:dyDescent="0.3">
      <c r="A577" s="24" t="s">
        <v>23</v>
      </c>
      <c r="B577" s="24" t="s">
        <v>656</v>
      </c>
      <c r="C577" s="12" t="s">
        <v>657</v>
      </c>
      <c r="D577" s="51"/>
      <c r="E577" s="35" t="str">
        <f>HYPERLINK("https://www.google.ru/search?q=1002005-012&amp;newwindow=1&amp;tbm=isch","Еще фото")</f>
        <v>Еще фото</v>
      </c>
      <c r="F577" s="13" t="s">
        <v>53</v>
      </c>
      <c r="G577" s="24" t="s">
        <v>610</v>
      </c>
      <c r="H577" s="24" t="s">
        <v>28</v>
      </c>
      <c r="I577" s="24" t="s">
        <v>602</v>
      </c>
      <c r="J577" s="14" t="s">
        <v>45</v>
      </c>
      <c r="K577" s="15" t="s">
        <v>54</v>
      </c>
      <c r="L577" s="54"/>
      <c r="M577" s="14"/>
      <c r="N577" s="14" t="s">
        <v>105</v>
      </c>
      <c r="O577" s="14"/>
      <c r="P577" s="15" t="s">
        <v>48</v>
      </c>
      <c r="Q577" s="16">
        <v>6999</v>
      </c>
      <c r="R577" s="17">
        <v>60</v>
      </c>
      <c r="S577" s="27">
        <v>3219.5399999999995</v>
      </c>
      <c r="T577" s="19" t="s">
        <v>36</v>
      </c>
      <c r="U577" s="20" t="s">
        <v>49</v>
      </c>
      <c r="V577" s="21" t="s">
        <v>60</v>
      </c>
      <c r="W577" s="22">
        <v>99</v>
      </c>
      <c r="X577" s="23"/>
    </row>
    <row r="578" spans="1:24" s="1" customFormat="1" ht="35" customHeight="1" x14ac:dyDescent="0.3">
      <c r="A578" s="11" t="s">
        <v>23</v>
      </c>
      <c r="B578" s="11" t="s">
        <v>658</v>
      </c>
      <c r="C578" s="12" t="s">
        <v>659</v>
      </c>
      <c r="D578" s="49"/>
      <c r="E578" s="35" t="str">
        <f>HYPERLINK("https://www.google.ru/search?q=1002005-121&amp;newwindow=1&amp;tbm=isch","Еще фото")</f>
        <v>Еще фото</v>
      </c>
      <c r="F578" s="13" t="s">
        <v>53</v>
      </c>
      <c r="G578" s="11" t="s">
        <v>610</v>
      </c>
      <c r="H578" s="11" t="s">
        <v>28</v>
      </c>
      <c r="I578" s="14" t="s">
        <v>602</v>
      </c>
      <c r="J578" s="14" t="s">
        <v>45</v>
      </c>
      <c r="K578" s="15" t="s">
        <v>54</v>
      </c>
      <c r="L578" s="52" t="s">
        <v>655</v>
      </c>
      <c r="M578" s="14"/>
      <c r="N578" s="14" t="s">
        <v>108</v>
      </c>
      <c r="O578" s="14"/>
      <c r="P578" s="15" t="s">
        <v>48</v>
      </c>
      <c r="Q578" s="16">
        <v>6999</v>
      </c>
      <c r="R578" s="17">
        <v>60</v>
      </c>
      <c r="S578" s="27">
        <v>3219.5399999999995</v>
      </c>
      <c r="T578" s="19" t="s">
        <v>36</v>
      </c>
      <c r="U578" s="20" t="s">
        <v>40</v>
      </c>
      <c r="V578" s="21" t="s">
        <v>42</v>
      </c>
      <c r="W578" s="22">
        <v>70</v>
      </c>
      <c r="X578" s="23"/>
    </row>
    <row r="579" spans="1:24" s="1" customFormat="1" ht="35" customHeight="1" x14ac:dyDescent="0.3">
      <c r="A579" s="24" t="s">
        <v>23</v>
      </c>
      <c r="B579" s="24" t="s">
        <v>658</v>
      </c>
      <c r="C579" s="12" t="s">
        <v>659</v>
      </c>
      <c r="D579" s="50"/>
      <c r="E579" s="35" t="str">
        <f>HYPERLINK("https://www.google.ru/search?q=1002005-121&amp;newwindow=1&amp;tbm=isch","Еще фото")</f>
        <v>Еще фото</v>
      </c>
      <c r="F579" s="13" t="s">
        <v>53</v>
      </c>
      <c r="G579" s="24" t="s">
        <v>610</v>
      </c>
      <c r="H579" s="24" t="s">
        <v>28</v>
      </c>
      <c r="I579" s="24" t="s">
        <v>602</v>
      </c>
      <c r="J579" s="14" t="s">
        <v>45</v>
      </c>
      <c r="K579" s="15" t="s">
        <v>54</v>
      </c>
      <c r="L579" s="53"/>
      <c r="M579" s="14"/>
      <c r="N579" s="14" t="s">
        <v>108</v>
      </c>
      <c r="O579" s="14"/>
      <c r="P579" s="15" t="s">
        <v>48</v>
      </c>
      <c r="Q579" s="16">
        <v>6999</v>
      </c>
      <c r="R579" s="17">
        <v>60</v>
      </c>
      <c r="S579" s="27">
        <v>3219.5399999999995</v>
      </c>
      <c r="T579" s="19" t="s">
        <v>36</v>
      </c>
      <c r="U579" s="20" t="s">
        <v>41</v>
      </c>
      <c r="V579" s="21" t="s">
        <v>50</v>
      </c>
      <c r="W579" s="22">
        <v>102</v>
      </c>
      <c r="X579" s="23"/>
    </row>
    <row r="580" spans="1:24" s="1" customFormat="1" ht="37.049999999999997" customHeight="1" x14ac:dyDescent="0.3">
      <c r="A580" s="24" t="s">
        <v>23</v>
      </c>
      <c r="B580" s="24" t="s">
        <v>658</v>
      </c>
      <c r="C580" s="12" t="s">
        <v>659</v>
      </c>
      <c r="D580" s="51"/>
      <c r="E580" s="35" t="str">
        <f>HYPERLINK("https://www.google.ru/search?q=1002005-121&amp;newwindow=1&amp;tbm=isch","Еще фото")</f>
        <v>Еще фото</v>
      </c>
      <c r="F580" s="13" t="s">
        <v>53</v>
      </c>
      <c r="G580" s="24" t="s">
        <v>610</v>
      </c>
      <c r="H580" s="24" t="s">
        <v>28</v>
      </c>
      <c r="I580" s="24" t="s">
        <v>602</v>
      </c>
      <c r="J580" s="14" t="s">
        <v>45</v>
      </c>
      <c r="K580" s="15" t="s">
        <v>54</v>
      </c>
      <c r="L580" s="54"/>
      <c r="M580" s="14"/>
      <c r="N580" s="14" t="s">
        <v>108</v>
      </c>
      <c r="O580" s="14"/>
      <c r="P580" s="15" t="s">
        <v>48</v>
      </c>
      <c r="Q580" s="16">
        <v>6999</v>
      </c>
      <c r="R580" s="17">
        <v>60</v>
      </c>
      <c r="S580" s="27">
        <v>3219.5399999999995</v>
      </c>
      <c r="T580" s="19" t="s">
        <v>36</v>
      </c>
      <c r="U580" s="20" t="s">
        <v>49</v>
      </c>
      <c r="V580" s="21" t="s">
        <v>60</v>
      </c>
      <c r="W580" s="22">
        <v>57</v>
      </c>
      <c r="X580" s="23"/>
    </row>
    <row r="581" spans="1:24" s="1" customFormat="1" ht="52.05" customHeight="1" x14ac:dyDescent="0.3">
      <c r="A581" s="11" t="s">
        <v>23</v>
      </c>
      <c r="B581" s="11" t="s">
        <v>660</v>
      </c>
      <c r="C581" s="12" t="s">
        <v>661</v>
      </c>
      <c r="D581" s="55"/>
      <c r="E581" s="35" t="str">
        <f>HYPERLINK("https://www.google.ru/search?q=1002006-091&amp;newwindow=1&amp;tbm=isch","Еще фото")</f>
        <v>Еще фото</v>
      </c>
      <c r="F581" s="26"/>
      <c r="G581" s="11" t="s">
        <v>610</v>
      </c>
      <c r="H581" s="11" t="s">
        <v>28</v>
      </c>
      <c r="I581" s="14" t="s">
        <v>602</v>
      </c>
      <c r="J581" s="14" t="s">
        <v>45</v>
      </c>
      <c r="K581" s="15" t="s">
        <v>54</v>
      </c>
      <c r="L581" s="52" t="s">
        <v>662</v>
      </c>
      <c r="M581" s="14"/>
      <c r="N581" s="14" t="s">
        <v>663</v>
      </c>
      <c r="O581" s="14"/>
      <c r="P581" s="15" t="s">
        <v>48</v>
      </c>
      <c r="Q581" s="16">
        <v>6499</v>
      </c>
      <c r="R581" s="17">
        <v>60</v>
      </c>
      <c r="S581" s="27">
        <v>2989.5399999999995</v>
      </c>
      <c r="T581" s="19" t="s">
        <v>36</v>
      </c>
      <c r="U581" s="20" t="s">
        <v>40</v>
      </c>
      <c r="V581" s="21" t="s">
        <v>42</v>
      </c>
      <c r="W581" s="22">
        <v>1</v>
      </c>
      <c r="X581" s="23"/>
    </row>
    <row r="582" spans="1:24" s="1" customFormat="1" ht="61.05" customHeight="1" x14ac:dyDescent="0.3">
      <c r="A582" s="24" t="s">
        <v>23</v>
      </c>
      <c r="B582" s="24" t="s">
        <v>660</v>
      </c>
      <c r="C582" s="12" t="s">
        <v>661</v>
      </c>
      <c r="D582" s="56"/>
      <c r="E582" s="35" t="str">
        <f>HYPERLINK("https://www.google.ru/search?q=1002006-091&amp;newwindow=1&amp;tbm=isch","Еще фото")</f>
        <v>Еще фото</v>
      </c>
      <c r="F582" s="26"/>
      <c r="G582" s="24" t="s">
        <v>610</v>
      </c>
      <c r="H582" s="24" t="s">
        <v>28</v>
      </c>
      <c r="I582" s="24" t="s">
        <v>602</v>
      </c>
      <c r="J582" s="14" t="s">
        <v>45</v>
      </c>
      <c r="K582" s="15" t="s">
        <v>54</v>
      </c>
      <c r="L582" s="54"/>
      <c r="M582" s="14"/>
      <c r="N582" s="14" t="s">
        <v>663</v>
      </c>
      <c r="O582" s="14"/>
      <c r="P582" s="15" t="s">
        <v>48</v>
      </c>
      <c r="Q582" s="16">
        <v>6499</v>
      </c>
      <c r="R582" s="17">
        <v>60</v>
      </c>
      <c r="S582" s="27">
        <v>2989.5399999999995</v>
      </c>
      <c r="T582" s="19" t="s">
        <v>36</v>
      </c>
      <c r="U582" s="20" t="s">
        <v>41</v>
      </c>
      <c r="V582" s="21" t="s">
        <v>50</v>
      </c>
      <c r="W582" s="22">
        <v>7</v>
      </c>
      <c r="X582" s="23"/>
    </row>
    <row r="583" spans="1:24" s="1" customFormat="1" ht="35" customHeight="1" x14ac:dyDescent="0.3">
      <c r="A583" s="11" t="s">
        <v>23</v>
      </c>
      <c r="B583" s="11" t="s">
        <v>664</v>
      </c>
      <c r="C583" s="12" t="s">
        <v>665</v>
      </c>
      <c r="D583" s="49"/>
      <c r="E583" s="35" t="str">
        <f>HYPERLINK("https://www.google.ru/search?q=1002008-001&amp;newwindow=1&amp;tbm=isch","Еще фото")</f>
        <v>Еще фото</v>
      </c>
      <c r="F583" s="26"/>
      <c r="G583" s="11" t="s">
        <v>610</v>
      </c>
      <c r="H583" s="11" t="s">
        <v>28</v>
      </c>
      <c r="I583" s="14" t="s">
        <v>602</v>
      </c>
      <c r="J583" s="14" t="s">
        <v>45</v>
      </c>
      <c r="K583" s="15" t="s">
        <v>31</v>
      </c>
      <c r="L583" s="52" t="s">
        <v>666</v>
      </c>
      <c r="M583" s="14"/>
      <c r="N583" s="14" t="s">
        <v>57</v>
      </c>
      <c r="O583" s="14"/>
      <c r="P583" s="15" t="s">
        <v>48</v>
      </c>
      <c r="Q583" s="16">
        <v>6699</v>
      </c>
      <c r="R583" s="17">
        <v>60</v>
      </c>
      <c r="S583" s="27">
        <v>3081.5399999999995</v>
      </c>
      <c r="T583" s="19" t="s">
        <v>36</v>
      </c>
      <c r="U583" s="20" t="s">
        <v>40</v>
      </c>
      <c r="V583" s="22">
        <v>46</v>
      </c>
      <c r="W583" s="22">
        <v>16</v>
      </c>
      <c r="X583" s="23"/>
    </row>
    <row r="584" spans="1:24" s="1" customFormat="1" ht="35" customHeight="1" x14ac:dyDescent="0.3">
      <c r="A584" s="24" t="s">
        <v>23</v>
      </c>
      <c r="B584" s="24" t="s">
        <v>664</v>
      </c>
      <c r="C584" s="12" t="s">
        <v>665</v>
      </c>
      <c r="D584" s="50"/>
      <c r="E584" s="35" t="str">
        <f>HYPERLINK("https://www.google.ru/search?q=1002008-001&amp;newwindow=1&amp;tbm=isch","Еще фото")</f>
        <v>Еще фото</v>
      </c>
      <c r="F584" s="26"/>
      <c r="G584" s="24" t="s">
        <v>610</v>
      </c>
      <c r="H584" s="24" t="s">
        <v>28</v>
      </c>
      <c r="I584" s="24" t="s">
        <v>602</v>
      </c>
      <c r="J584" s="14" t="s">
        <v>45</v>
      </c>
      <c r="K584" s="15" t="s">
        <v>31</v>
      </c>
      <c r="L584" s="53"/>
      <c r="M584" s="14"/>
      <c r="N584" s="14" t="s">
        <v>57</v>
      </c>
      <c r="O584" s="14"/>
      <c r="P584" s="15" t="s">
        <v>48</v>
      </c>
      <c r="Q584" s="16">
        <v>6699</v>
      </c>
      <c r="R584" s="17">
        <v>60</v>
      </c>
      <c r="S584" s="27">
        <v>3081.5399999999995</v>
      </c>
      <c r="T584" s="19" t="s">
        <v>36</v>
      </c>
      <c r="U584" s="20" t="s">
        <v>41</v>
      </c>
      <c r="V584" s="21" t="s">
        <v>42</v>
      </c>
      <c r="W584" s="22">
        <v>88</v>
      </c>
      <c r="X584" s="23"/>
    </row>
    <row r="585" spans="1:24" s="1" customFormat="1" ht="37.049999999999997" customHeight="1" x14ac:dyDescent="0.3">
      <c r="A585" s="24" t="s">
        <v>23</v>
      </c>
      <c r="B585" s="24" t="s">
        <v>664</v>
      </c>
      <c r="C585" s="12" t="s">
        <v>665</v>
      </c>
      <c r="D585" s="51"/>
      <c r="E585" s="35" t="str">
        <f>HYPERLINK("https://www.google.ru/search?q=1002008-001&amp;newwindow=1&amp;tbm=isch","Еще фото")</f>
        <v>Еще фото</v>
      </c>
      <c r="F585" s="26"/>
      <c r="G585" s="24" t="s">
        <v>610</v>
      </c>
      <c r="H585" s="24" t="s">
        <v>28</v>
      </c>
      <c r="I585" s="24" t="s">
        <v>602</v>
      </c>
      <c r="J585" s="14" t="s">
        <v>45</v>
      </c>
      <c r="K585" s="15" t="s">
        <v>31</v>
      </c>
      <c r="L585" s="54"/>
      <c r="M585" s="14"/>
      <c r="N585" s="14" t="s">
        <v>57</v>
      </c>
      <c r="O585" s="14"/>
      <c r="P585" s="15" t="s">
        <v>48</v>
      </c>
      <c r="Q585" s="16">
        <v>6699</v>
      </c>
      <c r="R585" s="17">
        <v>60</v>
      </c>
      <c r="S585" s="27">
        <v>3081.5399999999995</v>
      </c>
      <c r="T585" s="19" t="s">
        <v>36</v>
      </c>
      <c r="U585" s="20" t="s">
        <v>49</v>
      </c>
      <c r="V585" s="21" t="s">
        <v>50</v>
      </c>
      <c r="W585" s="22">
        <v>28</v>
      </c>
      <c r="X585" s="23"/>
    </row>
    <row r="586" spans="1:24" s="1" customFormat="1" ht="52.05" customHeight="1" x14ac:dyDescent="0.3">
      <c r="A586" s="11" t="s">
        <v>23</v>
      </c>
      <c r="B586" s="11" t="s">
        <v>667</v>
      </c>
      <c r="C586" s="12" t="s">
        <v>668</v>
      </c>
      <c r="D586" s="55"/>
      <c r="E586" s="35" t="str">
        <f>HYPERLINK("https://www.google.ru/search?q=1002008-200&amp;newwindow=1&amp;tbm=isch","Еще фото")</f>
        <v>Еще фото</v>
      </c>
      <c r="F586" s="26"/>
      <c r="G586" s="11" t="s">
        <v>610</v>
      </c>
      <c r="H586" s="11" t="s">
        <v>28</v>
      </c>
      <c r="I586" s="14" t="s">
        <v>602</v>
      </c>
      <c r="J586" s="14" t="s">
        <v>45</v>
      </c>
      <c r="K586" s="15" t="s">
        <v>31</v>
      </c>
      <c r="L586" s="52" t="s">
        <v>669</v>
      </c>
      <c r="M586" s="14"/>
      <c r="N586" s="14" t="s">
        <v>131</v>
      </c>
      <c r="O586" s="14"/>
      <c r="P586" s="15" t="s">
        <v>670</v>
      </c>
      <c r="Q586" s="16">
        <v>5799</v>
      </c>
      <c r="R586" s="17">
        <v>60</v>
      </c>
      <c r="S586" s="27">
        <v>2667.5399999999995</v>
      </c>
      <c r="T586" s="19" t="s">
        <v>36</v>
      </c>
      <c r="U586" s="20" t="s">
        <v>37</v>
      </c>
      <c r="V586" s="21" t="s">
        <v>38</v>
      </c>
      <c r="W586" s="22">
        <v>3</v>
      </c>
      <c r="X586" s="23"/>
    </row>
    <row r="587" spans="1:24" s="1" customFormat="1" ht="61.05" customHeight="1" x14ac:dyDescent="0.3">
      <c r="A587" s="24" t="s">
        <v>23</v>
      </c>
      <c r="B587" s="24" t="s">
        <v>667</v>
      </c>
      <c r="C587" s="12" t="s">
        <v>668</v>
      </c>
      <c r="D587" s="56"/>
      <c r="E587" s="35" t="str">
        <f>HYPERLINK("https://www.google.ru/search?q=1002008-200&amp;newwindow=1&amp;tbm=isch","Еще фото")</f>
        <v>Еще фото</v>
      </c>
      <c r="F587" s="26"/>
      <c r="G587" s="24" t="s">
        <v>610</v>
      </c>
      <c r="H587" s="24" t="s">
        <v>28</v>
      </c>
      <c r="I587" s="24" t="s">
        <v>602</v>
      </c>
      <c r="J587" s="14" t="s">
        <v>45</v>
      </c>
      <c r="K587" s="15" t="s">
        <v>31</v>
      </c>
      <c r="L587" s="54"/>
      <c r="M587" s="14"/>
      <c r="N587" s="14" t="s">
        <v>131</v>
      </c>
      <c r="O587" s="14"/>
      <c r="P587" s="15" t="s">
        <v>670</v>
      </c>
      <c r="Q587" s="16">
        <v>5799</v>
      </c>
      <c r="R587" s="17">
        <v>60</v>
      </c>
      <c r="S587" s="27">
        <v>2667.5399999999995</v>
      </c>
      <c r="T587" s="19" t="s">
        <v>36</v>
      </c>
      <c r="U587" s="20" t="s">
        <v>39</v>
      </c>
      <c r="V587" s="22">
        <v>44</v>
      </c>
      <c r="W587" s="22">
        <v>5</v>
      </c>
      <c r="X587" s="23"/>
    </row>
    <row r="588" spans="1:24" s="1" customFormat="1" ht="108" customHeight="1" x14ac:dyDescent="0.3">
      <c r="A588" s="11" t="s">
        <v>23</v>
      </c>
      <c r="B588" s="11" t="s">
        <v>671</v>
      </c>
      <c r="C588" s="12" t="s">
        <v>672</v>
      </c>
      <c r="D588" s="29"/>
      <c r="E588" s="35" t="str">
        <f>HYPERLINK("https://www.google.ru/search?q=1002009-036&amp;newwindow=1&amp;tbm=isch","Еще фото")</f>
        <v>Еще фото</v>
      </c>
      <c r="F588" s="26"/>
      <c r="G588" s="11" t="s">
        <v>623</v>
      </c>
      <c r="H588" s="11" t="s">
        <v>28</v>
      </c>
      <c r="I588" s="14" t="s">
        <v>602</v>
      </c>
      <c r="J588" s="14" t="s">
        <v>45</v>
      </c>
      <c r="K588" s="15" t="s">
        <v>31</v>
      </c>
      <c r="L588" s="14" t="s">
        <v>673</v>
      </c>
      <c r="M588" s="14"/>
      <c r="N588" s="14" t="s">
        <v>135</v>
      </c>
      <c r="O588" s="14"/>
      <c r="P588" s="15" t="s">
        <v>136</v>
      </c>
      <c r="Q588" s="16">
        <v>6999</v>
      </c>
      <c r="R588" s="17">
        <v>60</v>
      </c>
      <c r="S588" s="27">
        <v>3219.5399999999995</v>
      </c>
      <c r="T588" s="19" t="s">
        <v>36</v>
      </c>
      <c r="U588" s="20" t="s">
        <v>137</v>
      </c>
      <c r="V588" s="21" t="s">
        <v>138</v>
      </c>
      <c r="W588" s="22">
        <v>1</v>
      </c>
      <c r="X588" s="23"/>
    </row>
    <row r="589" spans="1:24" s="1" customFormat="1" ht="26" customHeight="1" x14ac:dyDescent="0.3">
      <c r="A589" s="11" t="s">
        <v>23</v>
      </c>
      <c r="B589" s="11" t="s">
        <v>674</v>
      </c>
      <c r="C589" s="12" t="s">
        <v>675</v>
      </c>
      <c r="D589" s="49"/>
      <c r="E589" s="35" t="str">
        <f>HYPERLINK("https://www.google.ru/search?q=1002016-001&amp;newwindow=1&amp;tbm=isch","Еще фото")</f>
        <v>Еще фото</v>
      </c>
      <c r="F589" s="26"/>
      <c r="G589" s="11" t="s">
        <v>610</v>
      </c>
      <c r="H589" s="11" t="s">
        <v>28</v>
      </c>
      <c r="I589" s="14" t="s">
        <v>602</v>
      </c>
      <c r="J589" s="14" t="s">
        <v>45</v>
      </c>
      <c r="K589" s="15" t="s">
        <v>31</v>
      </c>
      <c r="L589" s="52" t="s">
        <v>676</v>
      </c>
      <c r="M589" s="14"/>
      <c r="N589" s="14" t="s">
        <v>57</v>
      </c>
      <c r="O589" s="14"/>
      <c r="P589" s="15" t="s">
        <v>48</v>
      </c>
      <c r="Q589" s="16">
        <v>5899</v>
      </c>
      <c r="R589" s="17">
        <v>60</v>
      </c>
      <c r="S589" s="27">
        <v>2713.5399999999995</v>
      </c>
      <c r="T589" s="19" t="s">
        <v>36</v>
      </c>
      <c r="U589" s="20" t="s">
        <v>37</v>
      </c>
      <c r="V589" s="21" t="s">
        <v>38</v>
      </c>
      <c r="W589" s="22">
        <v>2</v>
      </c>
      <c r="X589" s="23"/>
    </row>
    <row r="590" spans="1:24" s="1" customFormat="1" ht="26" customHeight="1" x14ac:dyDescent="0.3">
      <c r="A590" s="24" t="s">
        <v>23</v>
      </c>
      <c r="B590" s="24" t="s">
        <v>674</v>
      </c>
      <c r="C590" s="12" t="s">
        <v>675</v>
      </c>
      <c r="D590" s="50"/>
      <c r="E590" s="35" t="str">
        <f>HYPERLINK("https://www.google.ru/search?q=1002016-001&amp;newwindow=1&amp;tbm=isch","Еще фото")</f>
        <v>Еще фото</v>
      </c>
      <c r="F590" s="26"/>
      <c r="G590" s="24" t="s">
        <v>610</v>
      </c>
      <c r="H590" s="24" t="s">
        <v>28</v>
      </c>
      <c r="I590" s="24" t="s">
        <v>602</v>
      </c>
      <c r="J590" s="14" t="s">
        <v>45</v>
      </c>
      <c r="K590" s="15" t="s">
        <v>31</v>
      </c>
      <c r="L590" s="53"/>
      <c r="M590" s="14"/>
      <c r="N590" s="14" t="s">
        <v>57</v>
      </c>
      <c r="O590" s="14"/>
      <c r="P590" s="15" t="s">
        <v>48</v>
      </c>
      <c r="Q590" s="16">
        <v>5899</v>
      </c>
      <c r="R590" s="17">
        <v>60</v>
      </c>
      <c r="S590" s="27">
        <v>2713.5399999999995</v>
      </c>
      <c r="T590" s="19" t="s">
        <v>36</v>
      </c>
      <c r="U590" s="20" t="s">
        <v>40</v>
      </c>
      <c r="V590" s="22">
        <v>46</v>
      </c>
      <c r="W590" s="22">
        <v>14</v>
      </c>
      <c r="X590" s="23"/>
    </row>
    <row r="591" spans="1:24" s="1" customFormat="1" ht="26" customHeight="1" x14ac:dyDescent="0.3">
      <c r="A591" s="24" t="s">
        <v>23</v>
      </c>
      <c r="B591" s="24" t="s">
        <v>674</v>
      </c>
      <c r="C591" s="12" t="s">
        <v>675</v>
      </c>
      <c r="D591" s="50"/>
      <c r="E591" s="35" t="str">
        <f>HYPERLINK("https://www.google.ru/search?q=1002016-001&amp;newwindow=1&amp;tbm=isch","Еще фото")</f>
        <v>Еще фото</v>
      </c>
      <c r="F591" s="26"/>
      <c r="G591" s="24" t="s">
        <v>610</v>
      </c>
      <c r="H591" s="24" t="s">
        <v>28</v>
      </c>
      <c r="I591" s="24" t="s">
        <v>602</v>
      </c>
      <c r="J591" s="14" t="s">
        <v>45</v>
      </c>
      <c r="K591" s="15" t="s">
        <v>31</v>
      </c>
      <c r="L591" s="53"/>
      <c r="M591" s="14"/>
      <c r="N591" s="14" t="s">
        <v>57</v>
      </c>
      <c r="O591" s="14"/>
      <c r="P591" s="15" t="s">
        <v>48</v>
      </c>
      <c r="Q591" s="16">
        <v>5899</v>
      </c>
      <c r="R591" s="17">
        <v>60</v>
      </c>
      <c r="S591" s="27">
        <v>2713.5399999999995</v>
      </c>
      <c r="T591" s="19" t="s">
        <v>36</v>
      </c>
      <c r="U591" s="20" t="s">
        <v>41</v>
      </c>
      <c r="V591" s="21" t="s">
        <v>42</v>
      </c>
      <c r="W591" s="22">
        <v>22</v>
      </c>
      <c r="X591" s="23"/>
    </row>
    <row r="592" spans="1:24" s="1" customFormat="1" ht="26" customHeight="1" x14ac:dyDescent="0.3">
      <c r="A592" s="24" t="s">
        <v>23</v>
      </c>
      <c r="B592" s="24" t="s">
        <v>674</v>
      </c>
      <c r="C592" s="12" t="s">
        <v>675</v>
      </c>
      <c r="D592" s="51"/>
      <c r="E592" s="35" t="str">
        <f>HYPERLINK("https://www.google.ru/search?q=1002016-001&amp;newwindow=1&amp;tbm=isch","Еще фото")</f>
        <v>Еще фото</v>
      </c>
      <c r="F592" s="26"/>
      <c r="G592" s="24" t="s">
        <v>610</v>
      </c>
      <c r="H592" s="24" t="s">
        <v>28</v>
      </c>
      <c r="I592" s="24" t="s">
        <v>602</v>
      </c>
      <c r="J592" s="14" t="s">
        <v>45</v>
      </c>
      <c r="K592" s="15" t="s">
        <v>31</v>
      </c>
      <c r="L592" s="54"/>
      <c r="M592" s="14"/>
      <c r="N592" s="14" t="s">
        <v>57</v>
      </c>
      <c r="O592" s="14"/>
      <c r="P592" s="15" t="s">
        <v>48</v>
      </c>
      <c r="Q592" s="16">
        <v>5899</v>
      </c>
      <c r="R592" s="17">
        <v>60</v>
      </c>
      <c r="S592" s="27">
        <v>2713.5399999999995</v>
      </c>
      <c r="T592" s="19" t="s">
        <v>36</v>
      </c>
      <c r="U592" s="20" t="s">
        <v>49</v>
      </c>
      <c r="V592" s="21" t="s">
        <v>50</v>
      </c>
      <c r="W592" s="22">
        <v>1</v>
      </c>
      <c r="X592" s="23"/>
    </row>
    <row r="593" spans="1:24" s="1" customFormat="1" ht="21" customHeight="1" x14ac:dyDescent="0.3">
      <c r="A593" s="11" t="s">
        <v>23</v>
      </c>
      <c r="B593" s="11" t="s">
        <v>677</v>
      </c>
      <c r="C593" s="25" t="s">
        <v>678</v>
      </c>
      <c r="D593" s="49"/>
      <c r="E593" s="35" t="str">
        <f>HYPERLINK("https://www.google.ru/search?q=1002026-120&amp;newwindow=1&amp;tbm=isch","Еще фото")</f>
        <v>Еще фото</v>
      </c>
      <c r="F593" s="26"/>
      <c r="G593" s="11" t="s">
        <v>610</v>
      </c>
      <c r="H593" s="11" t="s">
        <v>28</v>
      </c>
      <c r="I593" s="14" t="s">
        <v>602</v>
      </c>
      <c r="J593" s="14" t="s">
        <v>45</v>
      </c>
      <c r="K593" s="15" t="s">
        <v>31</v>
      </c>
      <c r="L593" s="52" t="s">
        <v>679</v>
      </c>
      <c r="M593" s="14"/>
      <c r="N593" s="14" t="s">
        <v>108</v>
      </c>
      <c r="O593" s="14"/>
      <c r="P593" s="15" t="s">
        <v>136</v>
      </c>
      <c r="Q593" s="16">
        <v>8599</v>
      </c>
      <c r="R593" s="17">
        <v>60</v>
      </c>
      <c r="S593" s="27">
        <v>3955.5399999999995</v>
      </c>
      <c r="T593" s="19" t="s">
        <v>36</v>
      </c>
      <c r="U593" s="20" t="s">
        <v>37</v>
      </c>
      <c r="V593" s="21" t="s">
        <v>38</v>
      </c>
      <c r="W593" s="22">
        <v>19</v>
      </c>
      <c r="X593" s="23"/>
    </row>
    <row r="594" spans="1:24" s="1" customFormat="1" ht="21" customHeight="1" x14ac:dyDescent="0.3">
      <c r="A594" s="24" t="s">
        <v>23</v>
      </c>
      <c r="B594" s="24" t="s">
        <v>677</v>
      </c>
      <c r="C594" s="28" t="s">
        <v>678</v>
      </c>
      <c r="D594" s="50"/>
      <c r="E594" s="35" t="str">
        <f>HYPERLINK("https://www.google.ru/search?q=1002026-120&amp;newwindow=1&amp;tbm=isch","Еще фото")</f>
        <v>Еще фото</v>
      </c>
      <c r="F594" s="26"/>
      <c r="G594" s="24" t="s">
        <v>610</v>
      </c>
      <c r="H594" s="24" t="s">
        <v>28</v>
      </c>
      <c r="I594" s="24" t="s">
        <v>602</v>
      </c>
      <c r="J594" s="14" t="s">
        <v>45</v>
      </c>
      <c r="K594" s="15" t="s">
        <v>31</v>
      </c>
      <c r="L594" s="53"/>
      <c r="M594" s="14"/>
      <c r="N594" s="14" t="s">
        <v>108</v>
      </c>
      <c r="O594" s="14"/>
      <c r="P594" s="15" t="s">
        <v>136</v>
      </c>
      <c r="Q594" s="16">
        <v>8599</v>
      </c>
      <c r="R594" s="17">
        <v>60</v>
      </c>
      <c r="S594" s="27">
        <v>3955.5399999999995</v>
      </c>
      <c r="T594" s="19" t="s">
        <v>36</v>
      </c>
      <c r="U594" s="20" t="s">
        <v>39</v>
      </c>
      <c r="V594" s="22">
        <v>44</v>
      </c>
      <c r="W594" s="22">
        <v>162</v>
      </c>
      <c r="X594" s="23"/>
    </row>
    <row r="595" spans="1:24" s="1" customFormat="1" ht="21" customHeight="1" x14ac:dyDescent="0.3">
      <c r="A595" s="24" t="s">
        <v>23</v>
      </c>
      <c r="B595" s="24" t="s">
        <v>677</v>
      </c>
      <c r="C595" s="28" t="s">
        <v>678</v>
      </c>
      <c r="D595" s="50"/>
      <c r="E595" s="35" t="str">
        <f>HYPERLINK("https://www.google.ru/search?q=1002026-120&amp;newwindow=1&amp;tbm=isch","Еще фото")</f>
        <v>Еще фото</v>
      </c>
      <c r="F595" s="26"/>
      <c r="G595" s="24" t="s">
        <v>610</v>
      </c>
      <c r="H595" s="24" t="s">
        <v>28</v>
      </c>
      <c r="I595" s="24" t="s">
        <v>602</v>
      </c>
      <c r="J595" s="14" t="s">
        <v>45</v>
      </c>
      <c r="K595" s="15" t="s">
        <v>31</v>
      </c>
      <c r="L595" s="53"/>
      <c r="M595" s="14"/>
      <c r="N595" s="14" t="s">
        <v>108</v>
      </c>
      <c r="O595" s="14"/>
      <c r="P595" s="15" t="s">
        <v>136</v>
      </c>
      <c r="Q595" s="16">
        <v>8599</v>
      </c>
      <c r="R595" s="17">
        <v>60</v>
      </c>
      <c r="S595" s="27">
        <v>3955.5399999999995</v>
      </c>
      <c r="T595" s="19" t="s">
        <v>36</v>
      </c>
      <c r="U595" s="20" t="s">
        <v>40</v>
      </c>
      <c r="V595" s="22">
        <v>46</v>
      </c>
      <c r="W595" s="22">
        <v>143</v>
      </c>
      <c r="X595" s="23"/>
    </row>
    <row r="596" spans="1:24" s="1" customFormat="1" ht="21" customHeight="1" x14ac:dyDescent="0.3">
      <c r="A596" s="24" t="s">
        <v>23</v>
      </c>
      <c r="B596" s="24" t="s">
        <v>677</v>
      </c>
      <c r="C596" s="28" t="s">
        <v>678</v>
      </c>
      <c r="D596" s="50"/>
      <c r="E596" s="35" t="str">
        <f>HYPERLINK("https://www.google.ru/search?q=1002026-120&amp;newwindow=1&amp;tbm=isch","Еще фото")</f>
        <v>Еще фото</v>
      </c>
      <c r="F596" s="26"/>
      <c r="G596" s="24" t="s">
        <v>610</v>
      </c>
      <c r="H596" s="24" t="s">
        <v>28</v>
      </c>
      <c r="I596" s="24" t="s">
        <v>602</v>
      </c>
      <c r="J596" s="14" t="s">
        <v>45</v>
      </c>
      <c r="K596" s="15" t="s">
        <v>31</v>
      </c>
      <c r="L596" s="53"/>
      <c r="M596" s="14"/>
      <c r="N596" s="14" t="s">
        <v>108</v>
      </c>
      <c r="O596" s="14"/>
      <c r="P596" s="15" t="s">
        <v>136</v>
      </c>
      <c r="Q596" s="16">
        <v>8599</v>
      </c>
      <c r="R596" s="17">
        <v>60</v>
      </c>
      <c r="S596" s="27">
        <v>3955.5399999999995</v>
      </c>
      <c r="T596" s="19" t="s">
        <v>36</v>
      </c>
      <c r="U596" s="20" t="s">
        <v>41</v>
      </c>
      <c r="V596" s="21" t="s">
        <v>42</v>
      </c>
      <c r="W596" s="22">
        <v>81</v>
      </c>
      <c r="X596" s="23"/>
    </row>
    <row r="597" spans="1:24" s="1" customFormat="1" ht="32" customHeight="1" x14ac:dyDescent="0.3">
      <c r="A597" s="24" t="s">
        <v>23</v>
      </c>
      <c r="B597" s="24" t="s">
        <v>677</v>
      </c>
      <c r="C597" s="28" t="s">
        <v>678</v>
      </c>
      <c r="D597" s="51"/>
      <c r="E597" s="35" t="str">
        <f>HYPERLINK("https://www.google.ru/search?q=1002026-120&amp;newwindow=1&amp;tbm=isch","Еще фото")</f>
        <v>Еще фото</v>
      </c>
      <c r="F597" s="26"/>
      <c r="G597" s="24" t="s">
        <v>610</v>
      </c>
      <c r="H597" s="24" t="s">
        <v>28</v>
      </c>
      <c r="I597" s="24" t="s">
        <v>602</v>
      </c>
      <c r="J597" s="14" t="s">
        <v>45</v>
      </c>
      <c r="K597" s="15" t="s">
        <v>31</v>
      </c>
      <c r="L597" s="54"/>
      <c r="M597" s="14"/>
      <c r="N597" s="14" t="s">
        <v>108</v>
      </c>
      <c r="O597" s="14"/>
      <c r="P597" s="15" t="s">
        <v>136</v>
      </c>
      <c r="Q597" s="16">
        <v>8599</v>
      </c>
      <c r="R597" s="17">
        <v>60</v>
      </c>
      <c r="S597" s="27">
        <v>3955.5399999999995</v>
      </c>
      <c r="T597" s="19" t="s">
        <v>36</v>
      </c>
      <c r="U597" s="20" t="s">
        <v>49</v>
      </c>
      <c r="V597" s="21" t="s">
        <v>50</v>
      </c>
      <c r="W597" s="22">
        <v>56</v>
      </c>
      <c r="X597" s="23"/>
    </row>
    <row r="598" spans="1:24" s="1" customFormat="1" ht="21" customHeight="1" x14ac:dyDescent="0.3">
      <c r="A598" s="11" t="s">
        <v>23</v>
      </c>
      <c r="B598" s="11" t="s">
        <v>680</v>
      </c>
      <c r="C598" s="25" t="s">
        <v>681</v>
      </c>
      <c r="D598" s="49"/>
      <c r="E598" s="35" t="str">
        <f>HYPERLINK("https://www.google.ru/search?q=1002026-320&amp;newwindow=1&amp;tbm=isch","Еще фото")</f>
        <v>Еще фото</v>
      </c>
      <c r="F598" s="26"/>
      <c r="G598" s="11" t="s">
        <v>610</v>
      </c>
      <c r="H598" s="11" t="s">
        <v>28</v>
      </c>
      <c r="I598" s="14" t="s">
        <v>602</v>
      </c>
      <c r="J598" s="14" t="s">
        <v>45</v>
      </c>
      <c r="K598" s="15" t="s">
        <v>31</v>
      </c>
      <c r="L598" s="52" t="s">
        <v>679</v>
      </c>
      <c r="M598" s="14"/>
      <c r="N598" s="14" t="s">
        <v>144</v>
      </c>
      <c r="O598" s="14"/>
      <c r="P598" s="15" t="s">
        <v>136</v>
      </c>
      <c r="Q598" s="16">
        <v>8599</v>
      </c>
      <c r="R598" s="17">
        <v>60</v>
      </c>
      <c r="S598" s="27">
        <v>3955.5399999999995</v>
      </c>
      <c r="T598" s="19" t="s">
        <v>36</v>
      </c>
      <c r="U598" s="20" t="s">
        <v>37</v>
      </c>
      <c r="V598" s="21" t="s">
        <v>38</v>
      </c>
      <c r="W598" s="22">
        <v>14</v>
      </c>
      <c r="X598" s="23"/>
    </row>
    <row r="599" spans="1:24" s="1" customFormat="1" ht="21" customHeight="1" x14ac:dyDescent="0.3">
      <c r="A599" s="24" t="s">
        <v>23</v>
      </c>
      <c r="B599" s="24" t="s">
        <v>680</v>
      </c>
      <c r="C599" s="28" t="s">
        <v>681</v>
      </c>
      <c r="D599" s="50"/>
      <c r="E599" s="35" t="str">
        <f>HYPERLINK("https://www.google.ru/search?q=1002026-320&amp;newwindow=1&amp;tbm=isch","Еще фото")</f>
        <v>Еще фото</v>
      </c>
      <c r="F599" s="26"/>
      <c r="G599" s="24" t="s">
        <v>610</v>
      </c>
      <c r="H599" s="24" t="s">
        <v>28</v>
      </c>
      <c r="I599" s="24" t="s">
        <v>602</v>
      </c>
      <c r="J599" s="14" t="s">
        <v>45</v>
      </c>
      <c r="K599" s="15" t="s">
        <v>31</v>
      </c>
      <c r="L599" s="53"/>
      <c r="M599" s="14"/>
      <c r="N599" s="14" t="s">
        <v>144</v>
      </c>
      <c r="O599" s="14"/>
      <c r="P599" s="15" t="s">
        <v>136</v>
      </c>
      <c r="Q599" s="16">
        <v>8599</v>
      </c>
      <c r="R599" s="17">
        <v>60</v>
      </c>
      <c r="S599" s="27">
        <v>3955.5399999999995</v>
      </c>
      <c r="T599" s="19" t="s">
        <v>36</v>
      </c>
      <c r="U599" s="20" t="s">
        <v>39</v>
      </c>
      <c r="V599" s="22">
        <v>44</v>
      </c>
      <c r="W599" s="22">
        <v>139</v>
      </c>
      <c r="X599" s="23"/>
    </row>
    <row r="600" spans="1:24" s="1" customFormat="1" ht="21" customHeight="1" x14ac:dyDescent="0.3">
      <c r="A600" s="24" t="s">
        <v>23</v>
      </c>
      <c r="B600" s="24" t="s">
        <v>680</v>
      </c>
      <c r="C600" s="28" t="s">
        <v>681</v>
      </c>
      <c r="D600" s="50"/>
      <c r="E600" s="35" t="str">
        <f>HYPERLINK("https://www.google.ru/search?q=1002026-320&amp;newwindow=1&amp;tbm=isch","Еще фото")</f>
        <v>Еще фото</v>
      </c>
      <c r="F600" s="26"/>
      <c r="G600" s="24" t="s">
        <v>610</v>
      </c>
      <c r="H600" s="24" t="s">
        <v>28</v>
      </c>
      <c r="I600" s="24" t="s">
        <v>602</v>
      </c>
      <c r="J600" s="14" t="s">
        <v>45</v>
      </c>
      <c r="K600" s="15" t="s">
        <v>31</v>
      </c>
      <c r="L600" s="53"/>
      <c r="M600" s="14"/>
      <c r="N600" s="14" t="s">
        <v>144</v>
      </c>
      <c r="O600" s="14"/>
      <c r="P600" s="15" t="s">
        <v>136</v>
      </c>
      <c r="Q600" s="16">
        <v>8599</v>
      </c>
      <c r="R600" s="17">
        <v>60</v>
      </c>
      <c r="S600" s="27">
        <v>3955.5399999999995</v>
      </c>
      <c r="T600" s="19" t="s">
        <v>36</v>
      </c>
      <c r="U600" s="20" t="s">
        <v>40</v>
      </c>
      <c r="V600" s="22">
        <v>46</v>
      </c>
      <c r="W600" s="22">
        <v>125</v>
      </c>
      <c r="X600" s="23"/>
    </row>
    <row r="601" spans="1:24" s="1" customFormat="1" ht="21" customHeight="1" x14ac:dyDescent="0.3">
      <c r="A601" s="24" t="s">
        <v>23</v>
      </c>
      <c r="B601" s="24" t="s">
        <v>680</v>
      </c>
      <c r="C601" s="28" t="s">
        <v>681</v>
      </c>
      <c r="D601" s="50"/>
      <c r="E601" s="35" t="str">
        <f>HYPERLINK("https://www.google.ru/search?q=1002026-320&amp;newwindow=1&amp;tbm=isch","Еще фото")</f>
        <v>Еще фото</v>
      </c>
      <c r="F601" s="26"/>
      <c r="G601" s="24" t="s">
        <v>610</v>
      </c>
      <c r="H601" s="24" t="s">
        <v>28</v>
      </c>
      <c r="I601" s="24" t="s">
        <v>602</v>
      </c>
      <c r="J601" s="14" t="s">
        <v>45</v>
      </c>
      <c r="K601" s="15" t="s">
        <v>31</v>
      </c>
      <c r="L601" s="53"/>
      <c r="M601" s="14"/>
      <c r="N601" s="14" t="s">
        <v>144</v>
      </c>
      <c r="O601" s="14"/>
      <c r="P601" s="15" t="s">
        <v>136</v>
      </c>
      <c r="Q601" s="16">
        <v>8599</v>
      </c>
      <c r="R601" s="17">
        <v>60</v>
      </c>
      <c r="S601" s="27">
        <v>3955.5399999999995</v>
      </c>
      <c r="T601" s="19" t="s">
        <v>36</v>
      </c>
      <c r="U601" s="20" t="s">
        <v>41</v>
      </c>
      <c r="V601" s="21" t="s">
        <v>42</v>
      </c>
      <c r="W601" s="22">
        <v>71</v>
      </c>
      <c r="X601" s="23"/>
    </row>
    <row r="602" spans="1:24" s="1" customFormat="1" ht="32" customHeight="1" x14ac:dyDescent="0.3">
      <c r="A602" s="24" t="s">
        <v>23</v>
      </c>
      <c r="B602" s="24" t="s">
        <v>680</v>
      </c>
      <c r="C602" s="28" t="s">
        <v>681</v>
      </c>
      <c r="D602" s="51"/>
      <c r="E602" s="35" t="str">
        <f>HYPERLINK("https://www.google.ru/search?q=1002026-320&amp;newwindow=1&amp;tbm=isch","Еще фото")</f>
        <v>Еще фото</v>
      </c>
      <c r="F602" s="26"/>
      <c r="G602" s="24" t="s">
        <v>610</v>
      </c>
      <c r="H602" s="24" t="s">
        <v>28</v>
      </c>
      <c r="I602" s="24" t="s">
        <v>602</v>
      </c>
      <c r="J602" s="14" t="s">
        <v>45</v>
      </c>
      <c r="K602" s="15" t="s">
        <v>31</v>
      </c>
      <c r="L602" s="54"/>
      <c r="M602" s="14"/>
      <c r="N602" s="14" t="s">
        <v>144</v>
      </c>
      <c r="O602" s="14"/>
      <c r="P602" s="15" t="s">
        <v>136</v>
      </c>
      <c r="Q602" s="16">
        <v>8599</v>
      </c>
      <c r="R602" s="17">
        <v>60</v>
      </c>
      <c r="S602" s="27">
        <v>3955.5399999999995</v>
      </c>
      <c r="T602" s="19" t="s">
        <v>36</v>
      </c>
      <c r="U602" s="20" t="s">
        <v>49</v>
      </c>
      <c r="V602" s="21" t="s">
        <v>50</v>
      </c>
      <c r="W602" s="22">
        <v>66</v>
      </c>
      <c r="X602" s="23"/>
    </row>
    <row r="603" spans="1:24" s="1" customFormat="1" ht="21" customHeight="1" x14ac:dyDescent="0.3">
      <c r="A603" s="11" t="s">
        <v>23</v>
      </c>
      <c r="B603" s="11" t="s">
        <v>682</v>
      </c>
      <c r="C603" s="25" t="s">
        <v>683</v>
      </c>
      <c r="D603" s="49"/>
      <c r="E603" s="35" t="str">
        <f>HYPERLINK("https://www.google.ru/search?q=1002027-120&amp;newwindow=1&amp;tbm=isch","Еще фото")</f>
        <v>Еще фото</v>
      </c>
      <c r="F603" s="26"/>
      <c r="G603" s="11" t="s">
        <v>610</v>
      </c>
      <c r="H603" s="11" t="s">
        <v>28</v>
      </c>
      <c r="I603" s="14" t="s">
        <v>602</v>
      </c>
      <c r="J603" s="14" t="s">
        <v>45</v>
      </c>
      <c r="K603" s="15" t="s">
        <v>31</v>
      </c>
      <c r="L603" s="52" t="s">
        <v>684</v>
      </c>
      <c r="M603" s="14"/>
      <c r="N603" s="14" t="s">
        <v>108</v>
      </c>
      <c r="O603" s="14"/>
      <c r="P603" s="15" t="s">
        <v>136</v>
      </c>
      <c r="Q603" s="16">
        <v>6699</v>
      </c>
      <c r="R603" s="17">
        <v>60</v>
      </c>
      <c r="S603" s="27">
        <v>3081.5399999999995</v>
      </c>
      <c r="T603" s="19" t="s">
        <v>36</v>
      </c>
      <c r="U603" s="20" t="s">
        <v>37</v>
      </c>
      <c r="V603" s="21" t="s">
        <v>38</v>
      </c>
      <c r="W603" s="22">
        <v>9</v>
      </c>
      <c r="X603" s="23"/>
    </row>
    <row r="604" spans="1:24" s="1" customFormat="1" ht="21" customHeight="1" x14ac:dyDescent="0.3">
      <c r="A604" s="24" t="s">
        <v>23</v>
      </c>
      <c r="B604" s="24" t="s">
        <v>682</v>
      </c>
      <c r="C604" s="28" t="s">
        <v>683</v>
      </c>
      <c r="D604" s="50"/>
      <c r="E604" s="35" t="str">
        <f>HYPERLINK("https://www.google.ru/search?q=1002027-120&amp;newwindow=1&amp;tbm=isch","Еще фото")</f>
        <v>Еще фото</v>
      </c>
      <c r="F604" s="26"/>
      <c r="G604" s="24" t="s">
        <v>610</v>
      </c>
      <c r="H604" s="24" t="s">
        <v>28</v>
      </c>
      <c r="I604" s="24" t="s">
        <v>602</v>
      </c>
      <c r="J604" s="14" t="s">
        <v>45</v>
      </c>
      <c r="K604" s="15" t="s">
        <v>31</v>
      </c>
      <c r="L604" s="53"/>
      <c r="M604" s="14"/>
      <c r="N604" s="14" t="s">
        <v>108</v>
      </c>
      <c r="O604" s="14"/>
      <c r="P604" s="15" t="s">
        <v>136</v>
      </c>
      <c r="Q604" s="16">
        <v>6699</v>
      </c>
      <c r="R604" s="17">
        <v>60</v>
      </c>
      <c r="S604" s="27">
        <v>3081.5399999999995</v>
      </c>
      <c r="T604" s="19" t="s">
        <v>36</v>
      </c>
      <c r="U604" s="20" t="s">
        <v>39</v>
      </c>
      <c r="V604" s="22">
        <v>44</v>
      </c>
      <c r="W604" s="22">
        <v>131</v>
      </c>
      <c r="X604" s="23"/>
    </row>
    <row r="605" spans="1:24" s="1" customFormat="1" ht="21" customHeight="1" x14ac:dyDescent="0.3">
      <c r="A605" s="24" t="s">
        <v>23</v>
      </c>
      <c r="B605" s="24" t="s">
        <v>682</v>
      </c>
      <c r="C605" s="28" t="s">
        <v>683</v>
      </c>
      <c r="D605" s="50"/>
      <c r="E605" s="35" t="str">
        <f>HYPERLINK("https://www.google.ru/search?q=1002027-120&amp;newwindow=1&amp;tbm=isch","Еще фото")</f>
        <v>Еще фото</v>
      </c>
      <c r="F605" s="26"/>
      <c r="G605" s="24" t="s">
        <v>610</v>
      </c>
      <c r="H605" s="24" t="s">
        <v>28</v>
      </c>
      <c r="I605" s="24" t="s">
        <v>602</v>
      </c>
      <c r="J605" s="14" t="s">
        <v>45</v>
      </c>
      <c r="K605" s="15" t="s">
        <v>31</v>
      </c>
      <c r="L605" s="53"/>
      <c r="M605" s="14"/>
      <c r="N605" s="14" t="s">
        <v>108</v>
      </c>
      <c r="O605" s="14"/>
      <c r="P605" s="15" t="s">
        <v>136</v>
      </c>
      <c r="Q605" s="16">
        <v>6699</v>
      </c>
      <c r="R605" s="17">
        <v>60</v>
      </c>
      <c r="S605" s="27">
        <v>3081.5399999999995</v>
      </c>
      <c r="T605" s="19" t="s">
        <v>36</v>
      </c>
      <c r="U605" s="20" t="s">
        <v>40</v>
      </c>
      <c r="V605" s="22">
        <v>46</v>
      </c>
      <c r="W605" s="22">
        <v>103</v>
      </c>
      <c r="X605" s="23"/>
    </row>
    <row r="606" spans="1:24" s="1" customFormat="1" ht="21" customHeight="1" x14ac:dyDescent="0.3">
      <c r="A606" s="24" t="s">
        <v>23</v>
      </c>
      <c r="B606" s="24" t="s">
        <v>682</v>
      </c>
      <c r="C606" s="28" t="s">
        <v>683</v>
      </c>
      <c r="D606" s="50"/>
      <c r="E606" s="35" t="str">
        <f>HYPERLINK("https://www.google.ru/search?q=1002027-120&amp;newwindow=1&amp;tbm=isch","Еще фото")</f>
        <v>Еще фото</v>
      </c>
      <c r="F606" s="26"/>
      <c r="G606" s="24" t="s">
        <v>610</v>
      </c>
      <c r="H606" s="24" t="s">
        <v>28</v>
      </c>
      <c r="I606" s="24" t="s">
        <v>602</v>
      </c>
      <c r="J606" s="14" t="s">
        <v>45</v>
      </c>
      <c r="K606" s="15" t="s">
        <v>31</v>
      </c>
      <c r="L606" s="53"/>
      <c r="M606" s="14"/>
      <c r="N606" s="14" t="s">
        <v>108</v>
      </c>
      <c r="O606" s="14"/>
      <c r="P606" s="15" t="s">
        <v>136</v>
      </c>
      <c r="Q606" s="16">
        <v>6699</v>
      </c>
      <c r="R606" s="17">
        <v>60</v>
      </c>
      <c r="S606" s="27">
        <v>3081.5399999999995</v>
      </c>
      <c r="T606" s="19" t="s">
        <v>36</v>
      </c>
      <c r="U606" s="20" t="s">
        <v>41</v>
      </c>
      <c r="V606" s="21" t="s">
        <v>42</v>
      </c>
      <c r="W606" s="22">
        <v>71</v>
      </c>
      <c r="X606" s="23"/>
    </row>
    <row r="607" spans="1:24" s="1" customFormat="1" ht="32" customHeight="1" x14ac:dyDescent="0.3">
      <c r="A607" s="24" t="s">
        <v>23</v>
      </c>
      <c r="B607" s="24" t="s">
        <v>682</v>
      </c>
      <c r="C607" s="28" t="s">
        <v>683</v>
      </c>
      <c r="D607" s="51"/>
      <c r="E607" s="35" t="str">
        <f>HYPERLINK("https://www.google.ru/search?q=1002027-120&amp;newwindow=1&amp;tbm=isch","Еще фото")</f>
        <v>Еще фото</v>
      </c>
      <c r="F607" s="26"/>
      <c r="G607" s="24" t="s">
        <v>610</v>
      </c>
      <c r="H607" s="24" t="s">
        <v>28</v>
      </c>
      <c r="I607" s="24" t="s">
        <v>602</v>
      </c>
      <c r="J607" s="14" t="s">
        <v>45</v>
      </c>
      <c r="K607" s="15" t="s">
        <v>31</v>
      </c>
      <c r="L607" s="54"/>
      <c r="M607" s="14"/>
      <c r="N607" s="14" t="s">
        <v>108</v>
      </c>
      <c r="O607" s="14"/>
      <c r="P607" s="15" t="s">
        <v>136</v>
      </c>
      <c r="Q607" s="16">
        <v>6699</v>
      </c>
      <c r="R607" s="17">
        <v>60</v>
      </c>
      <c r="S607" s="27">
        <v>3081.5399999999995</v>
      </c>
      <c r="T607" s="19" t="s">
        <v>36</v>
      </c>
      <c r="U607" s="20" t="s">
        <v>49</v>
      </c>
      <c r="V607" s="21" t="s">
        <v>50</v>
      </c>
      <c r="W607" s="22">
        <v>64</v>
      </c>
      <c r="X607" s="23"/>
    </row>
    <row r="608" spans="1:24" s="1" customFormat="1" ht="21" customHeight="1" x14ac:dyDescent="0.3">
      <c r="A608" s="11" t="s">
        <v>23</v>
      </c>
      <c r="B608" s="11" t="s">
        <v>685</v>
      </c>
      <c r="C608" s="25" t="s">
        <v>686</v>
      </c>
      <c r="D608" s="49"/>
      <c r="E608" s="35" t="str">
        <f>HYPERLINK("https://www.google.ru/search?q=1002027-320&amp;newwindow=1&amp;tbm=isch","Еще фото")</f>
        <v>Еще фото</v>
      </c>
      <c r="F608" s="26"/>
      <c r="G608" s="11" t="s">
        <v>610</v>
      </c>
      <c r="H608" s="11" t="s">
        <v>28</v>
      </c>
      <c r="I608" s="14" t="s">
        <v>602</v>
      </c>
      <c r="J608" s="14" t="s">
        <v>45</v>
      </c>
      <c r="K608" s="15" t="s">
        <v>31</v>
      </c>
      <c r="L608" s="52" t="s">
        <v>687</v>
      </c>
      <c r="M608" s="14"/>
      <c r="N608" s="14" t="s">
        <v>144</v>
      </c>
      <c r="O608" s="14"/>
      <c r="P608" s="15" t="s">
        <v>136</v>
      </c>
      <c r="Q608" s="16">
        <v>6699</v>
      </c>
      <c r="R608" s="17">
        <v>60</v>
      </c>
      <c r="S608" s="27">
        <v>3081.5399999999995</v>
      </c>
      <c r="T608" s="19" t="s">
        <v>36</v>
      </c>
      <c r="U608" s="20" t="s">
        <v>37</v>
      </c>
      <c r="V608" s="21" t="s">
        <v>38</v>
      </c>
      <c r="W608" s="22">
        <v>26</v>
      </c>
      <c r="X608" s="23"/>
    </row>
    <row r="609" spans="1:24" s="1" customFormat="1" ht="21" customHeight="1" x14ac:dyDescent="0.3">
      <c r="A609" s="24" t="s">
        <v>23</v>
      </c>
      <c r="B609" s="24" t="s">
        <v>685</v>
      </c>
      <c r="C609" s="28" t="s">
        <v>686</v>
      </c>
      <c r="D609" s="50"/>
      <c r="E609" s="35" t="str">
        <f>HYPERLINK("https://www.google.ru/search?q=1002027-320&amp;newwindow=1&amp;tbm=isch","Еще фото")</f>
        <v>Еще фото</v>
      </c>
      <c r="F609" s="26"/>
      <c r="G609" s="24" t="s">
        <v>610</v>
      </c>
      <c r="H609" s="24" t="s">
        <v>28</v>
      </c>
      <c r="I609" s="24" t="s">
        <v>602</v>
      </c>
      <c r="J609" s="14" t="s">
        <v>45</v>
      </c>
      <c r="K609" s="15" t="s">
        <v>31</v>
      </c>
      <c r="L609" s="53"/>
      <c r="M609" s="14"/>
      <c r="N609" s="14" t="s">
        <v>144</v>
      </c>
      <c r="O609" s="14"/>
      <c r="P609" s="15" t="s">
        <v>136</v>
      </c>
      <c r="Q609" s="16">
        <v>6699</v>
      </c>
      <c r="R609" s="17">
        <v>60</v>
      </c>
      <c r="S609" s="27">
        <v>3081.5399999999995</v>
      </c>
      <c r="T609" s="19" t="s">
        <v>36</v>
      </c>
      <c r="U609" s="20" t="s">
        <v>39</v>
      </c>
      <c r="V609" s="22">
        <v>44</v>
      </c>
      <c r="W609" s="22">
        <v>177</v>
      </c>
      <c r="X609" s="23"/>
    </row>
    <row r="610" spans="1:24" s="1" customFormat="1" ht="21" customHeight="1" x14ac:dyDescent="0.3">
      <c r="A610" s="24" t="s">
        <v>23</v>
      </c>
      <c r="B610" s="24" t="s">
        <v>685</v>
      </c>
      <c r="C610" s="28" t="s">
        <v>686</v>
      </c>
      <c r="D610" s="50"/>
      <c r="E610" s="35" t="str">
        <f>HYPERLINK("https://www.google.ru/search?q=1002027-320&amp;newwindow=1&amp;tbm=isch","Еще фото")</f>
        <v>Еще фото</v>
      </c>
      <c r="F610" s="26"/>
      <c r="G610" s="24" t="s">
        <v>610</v>
      </c>
      <c r="H610" s="24" t="s">
        <v>28</v>
      </c>
      <c r="I610" s="24" t="s">
        <v>602</v>
      </c>
      <c r="J610" s="14" t="s">
        <v>45</v>
      </c>
      <c r="K610" s="15" t="s">
        <v>31</v>
      </c>
      <c r="L610" s="53"/>
      <c r="M610" s="14"/>
      <c r="N610" s="14" t="s">
        <v>144</v>
      </c>
      <c r="O610" s="14"/>
      <c r="P610" s="15" t="s">
        <v>136</v>
      </c>
      <c r="Q610" s="16">
        <v>6699</v>
      </c>
      <c r="R610" s="17">
        <v>60</v>
      </c>
      <c r="S610" s="27">
        <v>3081.5399999999995</v>
      </c>
      <c r="T610" s="19" t="s">
        <v>36</v>
      </c>
      <c r="U610" s="20" t="s">
        <v>40</v>
      </c>
      <c r="V610" s="22">
        <v>46</v>
      </c>
      <c r="W610" s="22">
        <v>163</v>
      </c>
      <c r="X610" s="23"/>
    </row>
    <row r="611" spans="1:24" s="1" customFormat="1" ht="21" customHeight="1" x14ac:dyDescent="0.3">
      <c r="A611" s="24" t="s">
        <v>23</v>
      </c>
      <c r="B611" s="24" t="s">
        <v>685</v>
      </c>
      <c r="C611" s="28" t="s">
        <v>686</v>
      </c>
      <c r="D611" s="50"/>
      <c r="E611" s="35" t="str">
        <f>HYPERLINK("https://www.google.ru/search?q=1002027-320&amp;newwindow=1&amp;tbm=isch","Еще фото")</f>
        <v>Еще фото</v>
      </c>
      <c r="F611" s="26"/>
      <c r="G611" s="24" t="s">
        <v>610</v>
      </c>
      <c r="H611" s="24" t="s">
        <v>28</v>
      </c>
      <c r="I611" s="24" t="s">
        <v>602</v>
      </c>
      <c r="J611" s="14" t="s">
        <v>45</v>
      </c>
      <c r="K611" s="15" t="s">
        <v>31</v>
      </c>
      <c r="L611" s="53"/>
      <c r="M611" s="14"/>
      <c r="N611" s="14" t="s">
        <v>144</v>
      </c>
      <c r="O611" s="14"/>
      <c r="P611" s="15" t="s">
        <v>136</v>
      </c>
      <c r="Q611" s="16">
        <v>6699</v>
      </c>
      <c r="R611" s="17">
        <v>60</v>
      </c>
      <c r="S611" s="27">
        <v>3081.5399999999995</v>
      </c>
      <c r="T611" s="19" t="s">
        <v>36</v>
      </c>
      <c r="U611" s="20" t="s">
        <v>41</v>
      </c>
      <c r="V611" s="21" t="s">
        <v>42</v>
      </c>
      <c r="W611" s="22">
        <v>101</v>
      </c>
      <c r="X611" s="23"/>
    </row>
    <row r="612" spans="1:24" s="1" customFormat="1" ht="32" customHeight="1" x14ac:dyDescent="0.3">
      <c r="A612" s="24" t="s">
        <v>23</v>
      </c>
      <c r="B612" s="24" t="s">
        <v>685</v>
      </c>
      <c r="C612" s="28" t="s">
        <v>686</v>
      </c>
      <c r="D612" s="51"/>
      <c r="E612" s="35" t="str">
        <f>HYPERLINK("https://www.google.ru/search?q=1002027-320&amp;newwindow=1&amp;tbm=isch","Еще фото")</f>
        <v>Еще фото</v>
      </c>
      <c r="F612" s="26"/>
      <c r="G612" s="24" t="s">
        <v>610</v>
      </c>
      <c r="H612" s="24" t="s">
        <v>28</v>
      </c>
      <c r="I612" s="24" t="s">
        <v>602</v>
      </c>
      <c r="J612" s="14" t="s">
        <v>45</v>
      </c>
      <c r="K612" s="15" t="s">
        <v>31</v>
      </c>
      <c r="L612" s="54"/>
      <c r="M612" s="14"/>
      <c r="N612" s="14" t="s">
        <v>144</v>
      </c>
      <c r="O612" s="14"/>
      <c r="P612" s="15" t="s">
        <v>136</v>
      </c>
      <c r="Q612" s="16">
        <v>6699</v>
      </c>
      <c r="R612" s="17">
        <v>60</v>
      </c>
      <c r="S612" s="27">
        <v>3081.5399999999995</v>
      </c>
      <c r="T612" s="19" t="s">
        <v>36</v>
      </c>
      <c r="U612" s="20" t="s">
        <v>49</v>
      </c>
      <c r="V612" s="21" t="s">
        <v>50</v>
      </c>
      <c r="W612" s="22">
        <v>71</v>
      </c>
      <c r="X612" s="23"/>
    </row>
    <row r="613" spans="1:24" s="1" customFormat="1" ht="35" customHeight="1" x14ac:dyDescent="0.3">
      <c r="A613" s="11" t="s">
        <v>23</v>
      </c>
      <c r="B613" s="11" t="s">
        <v>688</v>
      </c>
      <c r="C613" s="12" t="s">
        <v>689</v>
      </c>
      <c r="D613" s="49"/>
      <c r="E613" s="35" t="str">
        <f>HYPERLINK("https://www.google.ru/search?q=1002028-036&amp;newwindow=1&amp;tbm=isch","Еще фото")</f>
        <v>Еще фото</v>
      </c>
      <c r="F613" s="26" t="s">
        <v>77</v>
      </c>
      <c r="G613" s="11" t="s">
        <v>610</v>
      </c>
      <c r="H613" s="11" t="s">
        <v>28</v>
      </c>
      <c r="I613" s="14" t="s">
        <v>602</v>
      </c>
      <c r="J613" s="14" t="s">
        <v>45</v>
      </c>
      <c r="K613" s="15" t="s">
        <v>54</v>
      </c>
      <c r="L613" s="52" t="s">
        <v>690</v>
      </c>
      <c r="M613" s="14"/>
      <c r="N613" s="14" t="s">
        <v>165</v>
      </c>
      <c r="O613" s="14"/>
      <c r="P613" s="15" t="s">
        <v>48</v>
      </c>
      <c r="Q613" s="16">
        <v>6999</v>
      </c>
      <c r="R613" s="17">
        <v>60</v>
      </c>
      <c r="S613" s="27">
        <v>3219.5399999999995</v>
      </c>
      <c r="T613" s="19" t="s">
        <v>36</v>
      </c>
      <c r="U613" s="20" t="s">
        <v>41</v>
      </c>
      <c r="V613" s="21" t="s">
        <v>50</v>
      </c>
      <c r="W613" s="22">
        <v>57</v>
      </c>
      <c r="X613" s="23"/>
    </row>
    <row r="614" spans="1:24" s="1" customFormat="1" ht="35" customHeight="1" x14ac:dyDescent="0.3">
      <c r="A614" s="24" t="s">
        <v>23</v>
      </c>
      <c r="B614" s="24" t="s">
        <v>688</v>
      </c>
      <c r="C614" s="12" t="s">
        <v>689</v>
      </c>
      <c r="D614" s="50"/>
      <c r="E614" s="35" t="str">
        <f>HYPERLINK("https://www.google.ru/search?q=1002028-036&amp;newwindow=1&amp;tbm=isch","Еще фото")</f>
        <v>Еще фото</v>
      </c>
      <c r="F614" s="26" t="s">
        <v>77</v>
      </c>
      <c r="G614" s="24" t="s">
        <v>610</v>
      </c>
      <c r="H614" s="24" t="s">
        <v>28</v>
      </c>
      <c r="I614" s="24" t="s">
        <v>602</v>
      </c>
      <c r="J614" s="14" t="s">
        <v>45</v>
      </c>
      <c r="K614" s="15" t="s">
        <v>54</v>
      </c>
      <c r="L614" s="53"/>
      <c r="M614" s="14"/>
      <c r="N614" s="14" t="s">
        <v>165</v>
      </c>
      <c r="O614" s="14"/>
      <c r="P614" s="15" t="s">
        <v>48</v>
      </c>
      <c r="Q614" s="16">
        <v>6999</v>
      </c>
      <c r="R614" s="17">
        <v>60</v>
      </c>
      <c r="S614" s="27">
        <v>3219.5399999999995</v>
      </c>
      <c r="T614" s="19" t="s">
        <v>36</v>
      </c>
      <c r="U614" s="20" t="s">
        <v>49</v>
      </c>
      <c r="V614" s="21" t="s">
        <v>60</v>
      </c>
      <c r="W614" s="22">
        <v>58</v>
      </c>
      <c r="X614" s="23"/>
    </row>
    <row r="615" spans="1:24" s="1" customFormat="1" ht="37.049999999999997" customHeight="1" x14ac:dyDescent="0.3">
      <c r="A615" s="24" t="s">
        <v>23</v>
      </c>
      <c r="B615" s="24" t="s">
        <v>688</v>
      </c>
      <c r="C615" s="12" t="s">
        <v>689</v>
      </c>
      <c r="D615" s="51"/>
      <c r="E615" s="35" t="str">
        <f>HYPERLINK("https://www.google.ru/search?q=1002028-036&amp;newwindow=1&amp;tbm=isch","Еще фото")</f>
        <v>Еще фото</v>
      </c>
      <c r="F615" s="26" t="s">
        <v>77</v>
      </c>
      <c r="G615" s="24" t="s">
        <v>610</v>
      </c>
      <c r="H615" s="24" t="s">
        <v>28</v>
      </c>
      <c r="I615" s="24" t="s">
        <v>602</v>
      </c>
      <c r="J615" s="14" t="s">
        <v>45</v>
      </c>
      <c r="K615" s="15" t="s">
        <v>54</v>
      </c>
      <c r="L615" s="54"/>
      <c r="M615" s="14"/>
      <c r="N615" s="14" t="s">
        <v>165</v>
      </c>
      <c r="O615" s="14"/>
      <c r="P615" s="15" t="s">
        <v>48</v>
      </c>
      <c r="Q615" s="16">
        <v>6999</v>
      </c>
      <c r="R615" s="17">
        <v>60</v>
      </c>
      <c r="S615" s="27">
        <v>3219.5399999999995</v>
      </c>
      <c r="T615" s="19" t="s">
        <v>36</v>
      </c>
      <c r="U615" s="20" t="s">
        <v>61</v>
      </c>
      <c r="V615" s="21" t="s">
        <v>62</v>
      </c>
      <c r="W615" s="22">
        <v>4</v>
      </c>
      <c r="X615" s="23"/>
    </row>
    <row r="616" spans="1:24" s="1" customFormat="1" ht="21" customHeight="1" x14ac:dyDescent="0.3">
      <c r="A616" s="11" t="s">
        <v>23</v>
      </c>
      <c r="B616" s="11" t="s">
        <v>691</v>
      </c>
      <c r="C616" s="25" t="s">
        <v>692</v>
      </c>
      <c r="D616" s="49"/>
      <c r="E616" s="35" t="str">
        <f>HYPERLINK("https://www.google.ru/search?q=1002030-120&amp;newwindow=1&amp;tbm=isch","Еще фото")</f>
        <v>Еще фото</v>
      </c>
      <c r="F616" s="26"/>
      <c r="G616" s="11" t="s">
        <v>623</v>
      </c>
      <c r="H616" s="11" t="s">
        <v>28</v>
      </c>
      <c r="I616" s="14" t="s">
        <v>602</v>
      </c>
      <c r="J616" s="14" t="s">
        <v>45</v>
      </c>
      <c r="K616" s="15" t="s">
        <v>54</v>
      </c>
      <c r="L616" s="52" t="s">
        <v>693</v>
      </c>
      <c r="M616" s="14"/>
      <c r="N616" s="14" t="s">
        <v>108</v>
      </c>
      <c r="O616" s="14"/>
      <c r="P616" s="15" t="s">
        <v>172</v>
      </c>
      <c r="Q616" s="16">
        <v>7399</v>
      </c>
      <c r="R616" s="17">
        <v>60</v>
      </c>
      <c r="S616" s="27">
        <v>3403.5399999999995</v>
      </c>
      <c r="T616" s="19" t="s">
        <v>36</v>
      </c>
      <c r="U616" s="20" t="s">
        <v>39</v>
      </c>
      <c r="V616" s="21" t="s">
        <v>59</v>
      </c>
      <c r="W616" s="22">
        <v>16</v>
      </c>
      <c r="X616" s="23"/>
    </row>
    <row r="617" spans="1:24" s="1" customFormat="1" ht="21" customHeight="1" x14ac:dyDescent="0.3">
      <c r="A617" s="24" t="s">
        <v>23</v>
      </c>
      <c r="B617" s="24" t="s">
        <v>691</v>
      </c>
      <c r="C617" s="28" t="s">
        <v>692</v>
      </c>
      <c r="D617" s="50"/>
      <c r="E617" s="35" t="str">
        <f>HYPERLINK("https://www.google.ru/search?q=1002030-120&amp;newwindow=1&amp;tbm=isch","Еще фото")</f>
        <v>Еще фото</v>
      </c>
      <c r="F617" s="26"/>
      <c r="G617" s="24" t="s">
        <v>623</v>
      </c>
      <c r="H617" s="24" t="s">
        <v>28</v>
      </c>
      <c r="I617" s="24" t="s">
        <v>602</v>
      </c>
      <c r="J617" s="14" t="s">
        <v>45</v>
      </c>
      <c r="K617" s="15" t="s">
        <v>54</v>
      </c>
      <c r="L617" s="53"/>
      <c r="M617" s="14"/>
      <c r="N617" s="14" t="s">
        <v>108</v>
      </c>
      <c r="O617" s="14"/>
      <c r="P617" s="15" t="s">
        <v>172</v>
      </c>
      <c r="Q617" s="16">
        <v>7399</v>
      </c>
      <c r="R617" s="17">
        <v>60</v>
      </c>
      <c r="S617" s="27">
        <v>3403.5399999999995</v>
      </c>
      <c r="T617" s="19" t="s">
        <v>36</v>
      </c>
      <c r="U617" s="20" t="s">
        <v>40</v>
      </c>
      <c r="V617" s="21" t="s">
        <v>42</v>
      </c>
      <c r="W617" s="22">
        <v>101</v>
      </c>
      <c r="X617" s="23"/>
    </row>
    <row r="618" spans="1:24" s="1" customFormat="1" ht="21" customHeight="1" x14ac:dyDescent="0.3">
      <c r="A618" s="24" t="s">
        <v>23</v>
      </c>
      <c r="B618" s="24" t="s">
        <v>691</v>
      </c>
      <c r="C618" s="28" t="s">
        <v>692</v>
      </c>
      <c r="D618" s="50"/>
      <c r="E618" s="35" t="str">
        <f>HYPERLINK("https://www.google.ru/search?q=1002030-120&amp;newwindow=1&amp;tbm=isch","Еще фото")</f>
        <v>Еще фото</v>
      </c>
      <c r="F618" s="26"/>
      <c r="G618" s="24" t="s">
        <v>623</v>
      </c>
      <c r="H618" s="24" t="s">
        <v>28</v>
      </c>
      <c r="I618" s="24" t="s">
        <v>602</v>
      </c>
      <c r="J618" s="14" t="s">
        <v>45</v>
      </c>
      <c r="K618" s="15" t="s">
        <v>54</v>
      </c>
      <c r="L618" s="53"/>
      <c r="M618" s="14"/>
      <c r="N618" s="14" t="s">
        <v>108</v>
      </c>
      <c r="O618" s="14"/>
      <c r="P618" s="15" t="s">
        <v>172</v>
      </c>
      <c r="Q618" s="16">
        <v>7399</v>
      </c>
      <c r="R618" s="17">
        <v>60</v>
      </c>
      <c r="S618" s="27">
        <v>3403.5399999999995</v>
      </c>
      <c r="T618" s="19" t="s">
        <v>36</v>
      </c>
      <c r="U618" s="20" t="s">
        <v>41</v>
      </c>
      <c r="V618" s="21" t="s">
        <v>50</v>
      </c>
      <c r="W618" s="22">
        <v>113</v>
      </c>
      <c r="X618" s="23"/>
    </row>
    <row r="619" spans="1:24" s="1" customFormat="1" ht="21" customHeight="1" x14ac:dyDescent="0.3">
      <c r="A619" s="24" t="s">
        <v>23</v>
      </c>
      <c r="B619" s="24" t="s">
        <v>691</v>
      </c>
      <c r="C619" s="28" t="s">
        <v>692</v>
      </c>
      <c r="D619" s="50"/>
      <c r="E619" s="35" t="str">
        <f>HYPERLINK("https://www.google.ru/search?q=1002030-120&amp;newwindow=1&amp;tbm=isch","Еще фото")</f>
        <v>Еще фото</v>
      </c>
      <c r="F619" s="26"/>
      <c r="G619" s="24" t="s">
        <v>623</v>
      </c>
      <c r="H619" s="24" t="s">
        <v>28</v>
      </c>
      <c r="I619" s="24" t="s">
        <v>602</v>
      </c>
      <c r="J619" s="14" t="s">
        <v>45</v>
      </c>
      <c r="K619" s="15" t="s">
        <v>54</v>
      </c>
      <c r="L619" s="53"/>
      <c r="M619" s="14"/>
      <c r="N619" s="14" t="s">
        <v>108</v>
      </c>
      <c r="O619" s="14"/>
      <c r="P619" s="15" t="s">
        <v>172</v>
      </c>
      <c r="Q619" s="16">
        <v>7399</v>
      </c>
      <c r="R619" s="17">
        <v>60</v>
      </c>
      <c r="S619" s="27">
        <v>3403.5399999999995</v>
      </c>
      <c r="T619" s="19" t="s">
        <v>36</v>
      </c>
      <c r="U619" s="20" t="s">
        <v>49</v>
      </c>
      <c r="V619" s="21" t="s">
        <v>60</v>
      </c>
      <c r="W619" s="22">
        <v>67</v>
      </c>
      <c r="X619" s="23"/>
    </row>
    <row r="620" spans="1:24" s="1" customFormat="1" ht="32" customHeight="1" x14ac:dyDescent="0.3">
      <c r="A620" s="24" t="s">
        <v>23</v>
      </c>
      <c r="B620" s="24" t="s">
        <v>691</v>
      </c>
      <c r="C620" s="28" t="s">
        <v>692</v>
      </c>
      <c r="D620" s="51"/>
      <c r="E620" s="35" t="str">
        <f>HYPERLINK("https://www.google.ru/search?q=1002030-120&amp;newwindow=1&amp;tbm=isch","Еще фото")</f>
        <v>Еще фото</v>
      </c>
      <c r="F620" s="26"/>
      <c r="G620" s="24" t="s">
        <v>623</v>
      </c>
      <c r="H620" s="24" t="s">
        <v>28</v>
      </c>
      <c r="I620" s="24" t="s">
        <v>602</v>
      </c>
      <c r="J620" s="14" t="s">
        <v>45</v>
      </c>
      <c r="K620" s="15" t="s">
        <v>54</v>
      </c>
      <c r="L620" s="54"/>
      <c r="M620" s="14"/>
      <c r="N620" s="14" t="s">
        <v>108</v>
      </c>
      <c r="O620" s="14"/>
      <c r="P620" s="15" t="s">
        <v>172</v>
      </c>
      <c r="Q620" s="16">
        <v>7399</v>
      </c>
      <c r="R620" s="17">
        <v>60</v>
      </c>
      <c r="S620" s="27">
        <v>3403.5399999999995</v>
      </c>
      <c r="T620" s="19" t="s">
        <v>36</v>
      </c>
      <c r="U620" s="20" t="s">
        <v>61</v>
      </c>
      <c r="V620" s="21" t="s">
        <v>62</v>
      </c>
      <c r="W620" s="22">
        <v>46</v>
      </c>
      <c r="X620" s="23"/>
    </row>
    <row r="621" spans="1:24" s="1" customFormat="1" ht="52.05" customHeight="1" x14ac:dyDescent="0.3">
      <c r="A621" s="11" t="s">
        <v>23</v>
      </c>
      <c r="B621" s="11" t="s">
        <v>694</v>
      </c>
      <c r="C621" s="12" t="s">
        <v>695</v>
      </c>
      <c r="D621" s="55"/>
      <c r="E621" s="35" t="str">
        <f>HYPERLINK("https://www.google.ru/search?q=1002030-320&amp;newwindow=1&amp;tbm=isch","Еще фото")</f>
        <v>Еще фото</v>
      </c>
      <c r="F621" s="26" t="s">
        <v>77</v>
      </c>
      <c r="G621" s="11" t="s">
        <v>623</v>
      </c>
      <c r="H621" s="11" t="s">
        <v>28</v>
      </c>
      <c r="I621" s="14" t="s">
        <v>602</v>
      </c>
      <c r="J621" s="14" t="s">
        <v>45</v>
      </c>
      <c r="K621" s="15" t="s">
        <v>54</v>
      </c>
      <c r="L621" s="52" t="s">
        <v>696</v>
      </c>
      <c r="M621" s="14"/>
      <c r="N621" s="14" t="s">
        <v>144</v>
      </c>
      <c r="O621" s="14"/>
      <c r="P621" s="15" t="s">
        <v>172</v>
      </c>
      <c r="Q621" s="16">
        <v>7399</v>
      </c>
      <c r="R621" s="17">
        <v>60</v>
      </c>
      <c r="S621" s="27">
        <v>3403.5399999999995</v>
      </c>
      <c r="T621" s="19" t="s">
        <v>36</v>
      </c>
      <c r="U621" s="20" t="s">
        <v>39</v>
      </c>
      <c r="V621" s="21" t="s">
        <v>59</v>
      </c>
      <c r="W621" s="22">
        <v>19</v>
      </c>
      <c r="X621" s="23"/>
    </row>
    <row r="622" spans="1:24" s="1" customFormat="1" ht="61.05" customHeight="1" x14ac:dyDescent="0.3">
      <c r="A622" s="24" t="s">
        <v>23</v>
      </c>
      <c r="B622" s="24" t="s">
        <v>694</v>
      </c>
      <c r="C622" s="12" t="s">
        <v>695</v>
      </c>
      <c r="D622" s="56"/>
      <c r="E622" s="35" t="str">
        <f>HYPERLINK("https://www.google.ru/search?q=1002030-320&amp;newwindow=1&amp;tbm=isch","Еще фото")</f>
        <v>Еще фото</v>
      </c>
      <c r="F622" s="26" t="s">
        <v>77</v>
      </c>
      <c r="G622" s="24" t="s">
        <v>623</v>
      </c>
      <c r="H622" s="24" t="s">
        <v>28</v>
      </c>
      <c r="I622" s="24" t="s">
        <v>602</v>
      </c>
      <c r="J622" s="14" t="s">
        <v>45</v>
      </c>
      <c r="K622" s="15" t="s">
        <v>54</v>
      </c>
      <c r="L622" s="54"/>
      <c r="M622" s="14"/>
      <c r="N622" s="14" t="s">
        <v>144</v>
      </c>
      <c r="O622" s="14"/>
      <c r="P622" s="15" t="s">
        <v>172</v>
      </c>
      <c r="Q622" s="16">
        <v>7399</v>
      </c>
      <c r="R622" s="17">
        <v>60</v>
      </c>
      <c r="S622" s="27">
        <v>3403.5399999999995</v>
      </c>
      <c r="T622" s="19" t="s">
        <v>36</v>
      </c>
      <c r="U622" s="20" t="s">
        <v>41</v>
      </c>
      <c r="V622" s="21" t="s">
        <v>50</v>
      </c>
      <c r="W622" s="22">
        <v>104</v>
      </c>
      <c r="X622" s="23"/>
    </row>
    <row r="623" spans="1:24" s="1" customFormat="1" ht="21" customHeight="1" x14ac:dyDescent="0.3">
      <c r="A623" s="11" t="s">
        <v>23</v>
      </c>
      <c r="B623" s="11" t="s">
        <v>697</v>
      </c>
      <c r="C623" s="25" t="s">
        <v>698</v>
      </c>
      <c r="D623" s="49"/>
      <c r="E623" s="35" t="str">
        <f>HYPERLINK("https://www.google.ru/search?q=1002031-120&amp;newwindow=1&amp;tbm=isch","Еще фото")</f>
        <v>Еще фото</v>
      </c>
      <c r="F623" s="26"/>
      <c r="G623" s="11" t="s">
        <v>610</v>
      </c>
      <c r="H623" s="11" t="s">
        <v>28</v>
      </c>
      <c r="I623" s="14" t="s">
        <v>602</v>
      </c>
      <c r="J623" s="14" t="s">
        <v>45</v>
      </c>
      <c r="K623" s="15" t="s">
        <v>54</v>
      </c>
      <c r="L623" s="52" t="s">
        <v>699</v>
      </c>
      <c r="M623" s="14"/>
      <c r="N623" s="14" t="s">
        <v>108</v>
      </c>
      <c r="O623" s="14"/>
      <c r="P623" s="15" t="s">
        <v>172</v>
      </c>
      <c r="Q623" s="16">
        <v>7599</v>
      </c>
      <c r="R623" s="17">
        <v>60</v>
      </c>
      <c r="S623" s="27">
        <v>3495.5399999999995</v>
      </c>
      <c r="T623" s="19" t="s">
        <v>36</v>
      </c>
      <c r="U623" s="20" t="s">
        <v>39</v>
      </c>
      <c r="V623" s="21" t="s">
        <v>59</v>
      </c>
      <c r="W623" s="22">
        <v>1</v>
      </c>
      <c r="X623" s="23"/>
    </row>
    <row r="624" spans="1:24" s="1" customFormat="1" ht="21" customHeight="1" x14ac:dyDescent="0.3">
      <c r="A624" s="24" t="s">
        <v>23</v>
      </c>
      <c r="B624" s="24" t="s">
        <v>697</v>
      </c>
      <c r="C624" s="28" t="s">
        <v>698</v>
      </c>
      <c r="D624" s="50"/>
      <c r="E624" s="35" t="str">
        <f>HYPERLINK("https://www.google.ru/search?q=1002031-120&amp;newwindow=1&amp;tbm=isch","Еще фото")</f>
        <v>Еще фото</v>
      </c>
      <c r="F624" s="26"/>
      <c r="G624" s="24" t="s">
        <v>610</v>
      </c>
      <c r="H624" s="24" t="s">
        <v>28</v>
      </c>
      <c r="I624" s="24" t="s">
        <v>602</v>
      </c>
      <c r="J624" s="14" t="s">
        <v>45</v>
      </c>
      <c r="K624" s="15" t="s">
        <v>54</v>
      </c>
      <c r="L624" s="53"/>
      <c r="M624" s="14"/>
      <c r="N624" s="14" t="s">
        <v>108</v>
      </c>
      <c r="O624" s="14"/>
      <c r="P624" s="15" t="s">
        <v>172</v>
      </c>
      <c r="Q624" s="16">
        <v>7599</v>
      </c>
      <c r="R624" s="17">
        <v>60</v>
      </c>
      <c r="S624" s="27">
        <v>3495.5399999999995</v>
      </c>
      <c r="T624" s="19" t="s">
        <v>36</v>
      </c>
      <c r="U624" s="20" t="s">
        <v>40</v>
      </c>
      <c r="V624" s="21" t="s">
        <v>42</v>
      </c>
      <c r="W624" s="22">
        <v>73</v>
      </c>
      <c r="X624" s="23"/>
    </row>
    <row r="625" spans="1:24" s="1" customFormat="1" ht="21" customHeight="1" x14ac:dyDescent="0.3">
      <c r="A625" s="24" t="s">
        <v>23</v>
      </c>
      <c r="B625" s="24" t="s">
        <v>697</v>
      </c>
      <c r="C625" s="28" t="s">
        <v>698</v>
      </c>
      <c r="D625" s="50"/>
      <c r="E625" s="35" t="str">
        <f>HYPERLINK("https://www.google.ru/search?q=1002031-120&amp;newwindow=1&amp;tbm=isch","Еще фото")</f>
        <v>Еще фото</v>
      </c>
      <c r="F625" s="26"/>
      <c r="G625" s="24" t="s">
        <v>610</v>
      </c>
      <c r="H625" s="24" t="s">
        <v>28</v>
      </c>
      <c r="I625" s="24" t="s">
        <v>602</v>
      </c>
      <c r="J625" s="14" t="s">
        <v>45</v>
      </c>
      <c r="K625" s="15" t="s">
        <v>54</v>
      </c>
      <c r="L625" s="53"/>
      <c r="M625" s="14"/>
      <c r="N625" s="14" t="s">
        <v>108</v>
      </c>
      <c r="O625" s="14"/>
      <c r="P625" s="15" t="s">
        <v>172</v>
      </c>
      <c r="Q625" s="16">
        <v>7599</v>
      </c>
      <c r="R625" s="17">
        <v>60</v>
      </c>
      <c r="S625" s="27">
        <v>3495.5399999999995</v>
      </c>
      <c r="T625" s="19" t="s">
        <v>36</v>
      </c>
      <c r="U625" s="20" t="s">
        <v>41</v>
      </c>
      <c r="V625" s="21" t="s">
        <v>50</v>
      </c>
      <c r="W625" s="22">
        <v>80</v>
      </c>
      <c r="X625" s="23"/>
    </row>
    <row r="626" spans="1:24" s="1" customFormat="1" ht="21" customHeight="1" x14ac:dyDescent="0.3">
      <c r="A626" s="24" t="s">
        <v>23</v>
      </c>
      <c r="B626" s="24" t="s">
        <v>697</v>
      </c>
      <c r="C626" s="28" t="s">
        <v>698</v>
      </c>
      <c r="D626" s="50"/>
      <c r="E626" s="35" t="str">
        <f>HYPERLINK("https://www.google.ru/search?q=1002031-120&amp;newwindow=1&amp;tbm=isch","Еще фото")</f>
        <v>Еще фото</v>
      </c>
      <c r="F626" s="26"/>
      <c r="G626" s="24" t="s">
        <v>610</v>
      </c>
      <c r="H626" s="24" t="s">
        <v>28</v>
      </c>
      <c r="I626" s="24" t="s">
        <v>602</v>
      </c>
      <c r="J626" s="14" t="s">
        <v>45</v>
      </c>
      <c r="K626" s="15" t="s">
        <v>54</v>
      </c>
      <c r="L626" s="53"/>
      <c r="M626" s="14"/>
      <c r="N626" s="14" t="s">
        <v>108</v>
      </c>
      <c r="O626" s="14"/>
      <c r="P626" s="15" t="s">
        <v>172</v>
      </c>
      <c r="Q626" s="16">
        <v>7599</v>
      </c>
      <c r="R626" s="17">
        <v>60</v>
      </c>
      <c r="S626" s="27">
        <v>3495.5399999999995</v>
      </c>
      <c r="T626" s="19" t="s">
        <v>36</v>
      </c>
      <c r="U626" s="20" t="s">
        <v>49</v>
      </c>
      <c r="V626" s="21" t="s">
        <v>60</v>
      </c>
      <c r="W626" s="22">
        <v>57</v>
      </c>
      <c r="X626" s="23"/>
    </row>
    <row r="627" spans="1:24" s="1" customFormat="1" ht="32" customHeight="1" x14ac:dyDescent="0.3">
      <c r="A627" s="24" t="s">
        <v>23</v>
      </c>
      <c r="B627" s="24" t="s">
        <v>697</v>
      </c>
      <c r="C627" s="28" t="s">
        <v>698</v>
      </c>
      <c r="D627" s="51"/>
      <c r="E627" s="35" t="str">
        <f>HYPERLINK("https://www.google.ru/search?q=1002031-120&amp;newwindow=1&amp;tbm=isch","Еще фото")</f>
        <v>Еще фото</v>
      </c>
      <c r="F627" s="26"/>
      <c r="G627" s="24" t="s">
        <v>610</v>
      </c>
      <c r="H627" s="24" t="s">
        <v>28</v>
      </c>
      <c r="I627" s="24" t="s">
        <v>602</v>
      </c>
      <c r="J627" s="14" t="s">
        <v>45</v>
      </c>
      <c r="K627" s="15" t="s">
        <v>54</v>
      </c>
      <c r="L627" s="54"/>
      <c r="M627" s="14"/>
      <c r="N627" s="14" t="s">
        <v>108</v>
      </c>
      <c r="O627" s="14"/>
      <c r="P627" s="15" t="s">
        <v>172</v>
      </c>
      <c r="Q627" s="16">
        <v>7599</v>
      </c>
      <c r="R627" s="17">
        <v>60</v>
      </c>
      <c r="S627" s="27">
        <v>3495.5399999999995</v>
      </c>
      <c r="T627" s="19" t="s">
        <v>36</v>
      </c>
      <c r="U627" s="20" t="s">
        <v>61</v>
      </c>
      <c r="V627" s="21" t="s">
        <v>62</v>
      </c>
      <c r="W627" s="22">
        <v>37</v>
      </c>
      <c r="X627" s="23"/>
    </row>
    <row r="628" spans="1:24" s="1" customFormat="1" ht="52.05" customHeight="1" x14ac:dyDescent="0.3">
      <c r="A628" s="11" t="s">
        <v>23</v>
      </c>
      <c r="B628" s="11" t="s">
        <v>700</v>
      </c>
      <c r="C628" s="12" t="s">
        <v>701</v>
      </c>
      <c r="D628" s="55"/>
      <c r="E628" s="35" t="str">
        <f>HYPERLINK("https://www.google.ru/search?q=1002031-320&amp;newwindow=1&amp;tbm=isch","Еще фото")</f>
        <v>Еще фото</v>
      </c>
      <c r="F628" s="26" t="s">
        <v>77</v>
      </c>
      <c r="G628" s="11" t="s">
        <v>610</v>
      </c>
      <c r="H628" s="11" t="s">
        <v>28</v>
      </c>
      <c r="I628" s="14" t="s">
        <v>602</v>
      </c>
      <c r="J628" s="14" t="s">
        <v>45</v>
      </c>
      <c r="K628" s="15" t="s">
        <v>54</v>
      </c>
      <c r="L628" s="52" t="s">
        <v>699</v>
      </c>
      <c r="M628" s="14"/>
      <c r="N628" s="14" t="s">
        <v>144</v>
      </c>
      <c r="O628" s="14"/>
      <c r="P628" s="15" t="s">
        <v>172</v>
      </c>
      <c r="Q628" s="16">
        <v>7599</v>
      </c>
      <c r="R628" s="17">
        <v>60</v>
      </c>
      <c r="S628" s="27">
        <v>3495.5399999999995</v>
      </c>
      <c r="T628" s="19" t="s">
        <v>36</v>
      </c>
      <c r="U628" s="20" t="s">
        <v>39</v>
      </c>
      <c r="V628" s="21" t="s">
        <v>59</v>
      </c>
      <c r="W628" s="22">
        <v>21</v>
      </c>
      <c r="X628" s="23"/>
    </row>
    <row r="629" spans="1:24" s="1" customFormat="1" ht="61.05" customHeight="1" x14ac:dyDescent="0.3">
      <c r="A629" s="24" t="s">
        <v>23</v>
      </c>
      <c r="B629" s="24" t="s">
        <v>700</v>
      </c>
      <c r="C629" s="12" t="s">
        <v>701</v>
      </c>
      <c r="D629" s="56"/>
      <c r="E629" s="35" t="str">
        <f>HYPERLINK("https://www.google.ru/search?q=1002031-320&amp;newwindow=1&amp;tbm=isch","Еще фото")</f>
        <v>Еще фото</v>
      </c>
      <c r="F629" s="26" t="s">
        <v>77</v>
      </c>
      <c r="G629" s="24" t="s">
        <v>610</v>
      </c>
      <c r="H629" s="24" t="s">
        <v>28</v>
      </c>
      <c r="I629" s="24" t="s">
        <v>602</v>
      </c>
      <c r="J629" s="14" t="s">
        <v>45</v>
      </c>
      <c r="K629" s="15" t="s">
        <v>54</v>
      </c>
      <c r="L629" s="54"/>
      <c r="M629" s="14"/>
      <c r="N629" s="14" t="s">
        <v>144</v>
      </c>
      <c r="O629" s="14"/>
      <c r="P629" s="15" t="s">
        <v>172</v>
      </c>
      <c r="Q629" s="16">
        <v>7599</v>
      </c>
      <c r="R629" s="17">
        <v>60</v>
      </c>
      <c r="S629" s="27">
        <v>3495.5399999999995</v>
      </c>
      <c r="T629" s="19" t="s">
        <v>36</v>
      </c>
      <c r="U629" s="20" t="s">
        <v>61</v>
      </c>
      <c r="V629" s="21" t="s">
        <v>62</v>
      </c>
      <c r="W629" s="22">
        <v>21</v>
      </c>
      <c r="X629" s="23"/>
    </row>
    <row r="630" spans="1:24" s="1" customFormat="1" ht="21" customHeight="1" x14ac:dyDescent="0.3">
      <c r="A630" s="11" t="s">
        <v>23</v>
      </c>
      <c r="B630" s="11" t="s">
        <v>702</v>
      </c>
      <c r="C630" s="25" t="s">
        <v>703</v>
      </c>
      <c r="D630" s="49"/>
      <c r="E630" s="35" t="str">
        <f>HYPERLINK("https://www.google.ru/search?q=1002032-001&amp;newwindow=1&amp;tbm=isch","Еще фото")</f>
        <v>Еще фото</v>
      </c>
      <c r="F630" s="26"/>
      <c r="G630" s="11" t="s">
        <v>610</v>
      </c>
      <c r="H630" s="11" t="s">
        <v>28</v>
      </c>
      <c r="I630" s="14" t="s">
        <v>602</v>
      </c>
      <c r="J630" s="14" t="s">
        <v>45</v>
      </c>
      <c r="K630" s="15" t="s">
        <v>31</v>
      </c>
      <c r="L630" s="52" t="s">
        <v>704</v>
      </c>
      <c r="M630" s="14"/>
      <c r="N630" s="14" t="s">
        <v>57</v>
      </c>
      <c r="O630" s="14"/>
      <c r="P630" s="15" t="s">
        <v>48</v>
      </c>
      <c r="Q630" s="16">
        <v>5899</v>
      </c>
      <c r="R630" s="17">
        <v>60</v>
      </c>
      <c r="S630" s="27">
        <v>2713.5399999999995</v>
      </c>
      <c r="T630" s="19" t="s">
        <v>36</v>
      </c>
      <c r="U630" s="20" t="s">
        <v>37</v>
      </c>
      <c r="V630" s="21" t="s">
        <v>38</v>
      </c>
      <c r="W630" s="22">
        <v>30</v>
      </c>
      <c r="X630" s="23"/>
    </row>
    <row r="631" spans="1:24" s="1" customFormat="1" ht="21" customHeight="1" x14ac:dyDescent="0.3">
      <c r="A631" s="24" t="s">
        <v>23</v>
      </c>
      <c r="B631" s="24" t="s">
        <v>702</v>
      </c>
      <c r="C631" s="28" t="s">
        <v>703</v>
      </c>
      <c r="D631" s="50"/>
      <c r="E631" s="35" t="str">
        <f>HYPERLINK("https://www.google.ru/search?q=1002032-001&amp;newwindow=1&amp;tbm=isch","Еще фото")</f>
        <v>Еще фото</v>
      </c>
      <c r="F631" s="26"/>
      <c r="G631" s="24" t="s">
        <v>610</v>
      </c>
      <c r="H631" s="24" t="s">
        <v>28</v>
      </c>
      <c r="I631" s="24" t="s">
        <v>602</v>
      </c>
      <c r="J631" s="14" t="s">
        <v>45</v>
      </c>
      <c r="K631" s="15" t="s">
        <v>31</v>
      </c>
      <c r="L631" s="53"/>
      <c r="M631" s="14"/>
      <c r="N631" s="14" t="s">
        <v>57</v>
      </c>
      <c r="O631" s="14"/>
      <c r="P631" s="15" t="s">
        <v>48</v>
      </c>
      <c r="Q631" s="16">
        <v>5899</v>
      </c>
      <c r="R631" s="17">
        <v>60</v>
      </c>
      <c r="S631" s="27">
        <v>2713.5399999999995</v>
      </c>
      <c r="T631" s="19" t="s">
        <v>36</v>
      </c>
      <c r="U631" s="20" t="s">
        <v>39</v>
      </c>
      <c r="V631" s="22">
        <v>44</v>
      </c>
      <c r="W631" s="22">
        <v>115</v>
      </c>
      <c r="X631" s="23"/>
    </row>
    <row r="632" spans="1:24" s="1" customFormat="1" ht="21" customHeight="1" x14ac:dyDescent="0.3">
      <c r="A632" s="24" t="s">
        <v>23</v>
      </c>
      <c r="B632" s="24" t="s">
        <v>702</v>
      </c>
      <c r="C632" s="28" t="s">
        <v>703</v>
      </c>
      <c r="D632" s="50"/>
      <c r="E632" s="35" t="str">
        <f>HYPERLINK("https://www.google.ru/search?q=1002032-001&amp;newwindow=1&amp;tbm=isch","Еще фото")</f>
        <v>Еще фото</v>
      </c>
      <c r="F632" s="26"/>
      <c r="G632" s="24" t="s">
        <v>610</v>
      </c>
      <c r="H632" s="24" t="s">
        <v>28</v>
      </c>
      <c r="I632" s="24" t="s">
        <v>602</v>
      </c>
      <c r="J632" s="14" t="s">
        <v>45</v>
      </c>
      <c r="K632" s="15" t="s">
        <v>31</v>
      </c>
      <c r="L632" s="53"/>
      <c r="M632" s="14"/>
      <c r="N632" s="14" t="s">
        <v>57</v>
      </c>
      <c r="O632" s="14"/>
      <c r="P632" s="15" t="s">
        <v>48</v>
      </c>
      <c r="Q632" s="16">
        <v>5899</v>
      </c>
      <c r="R632" s="17">
        <v>60</v>
      </c>
      <c r="S632" s="27">
        <v>2713.5399999999995</v>
      </c>
      <c r="T632" s="19" t="s">
        <v>36</v>
      </c>
      <c r="U632" s="20" t="s">
        <v>40</v>
      </c>
      <c r="V632" s="22">
        <v>46</v>
      </c>
      <c r="W632" s="22">
        <v>150</v>
      </c>
      <c r="X632" s="23"/>
    </row>
    <row r="633" spans="1:24" s="1" customFormat="1" ht="21" customHeight="1" x14ac:dyDescent="0.3">
      <c r="A633" s="24" t="s">
        <v>23</v>
      </c>
      <c r="B633" s="24" t="s">
        <v>702</v>
      </c>
      <c r="C633" s="28" t="s">
        <v>703</v>
      </c>
      <c r="D633" s="50"/>
      <c r="E633" s="35" t="str">
        <f>HYPERLINK("https://www.google.ru/search?q=1002032-001&amp;newwindow=1&amp;tbm=isch","Еще фото")</f>
        <v>Еще фото</v>
      </c>
      <c r="F633" s="26"/>
      <c r="G633" s="24" t="s">
        <v>610</v>
      </c>
      <c r="H633" s="24" t="s">
        <v>28</v>
      </c>
      <c r="I633" s="24" t="s">
        <v>602</v>
      </c>
      <c r="J633" s="14" t="s">
        <v>45</v>
      </c>
      <c r="K633" s="15" t="s">
        <v>31</v>
      </c>
      <c r="L633" s="53"/>
      <c r="M633" s="14"/>
      <c r="N633" s="14" t="s">
        <v>57</v>
      </c>
      <c r="O633" s="14"/>
      <c r="P633" s="15" t="s">
        <v>48</v>
      </c>
      <c r="Q633" s="16">
        <v>5899</v>
      </c>
      <c r="R633" s="17">
        <v>60</v>
      </c>
      <c r="S633" s="27">
        <v>2713.5399999999995</v>
      </c>
      <c r="T633" s="19" t="s">
        <v>36</v>
      </c>
      <c r="U633" s="20" t="s">
        <v>41</v>
      </c>
      <c r="V633" s="21" t="s">
        <v>42</v>
      </c>
      <c r="W633" s="22">
        <v>109</v>
      </c>
      <c r="X633" s="23"/>
    </row>
    <row r="634" spans="1:24" s="1" customFormat="1" ht="32" customHeight="1" x14ac:dyDescent="0.3">
      <c r="A634" s="24" t="s">
        <v>23</v>
      </c>
      <c r="B634" s="24" t="s">
        <v>702</v>
      </c>
      <c r="C634" s="28" t="s">
        <v>703</v>
      </c>
      <c r="D634" s="51"/>
      <c r="E634" s="35" t="str">
        <f>HYPERLINK("https://www.google.ru/search?q=1002032-001&amp;newwindow=1&amp;tbm=isch","Еще фото")</f>
        <v>Еще фото</v>
      </c>
      <c r="F634" s="26"/>
      <c r="G634" s="24" t="s">
        <v>610</v>
      </c>
      <c r="H634" s="24" t="s">
        <v>28</v>
      </c>
      <c r="I634" s="24" t="s">
        <v>602</v>
      </c>
      <c r="J634" s="14" t="s">
        <v>45</v>
      </c>
      <c r="K634" s="15" t="s">
        <v>31</v>
      </c>
      <c r="L634" s="54"/>
      <c r="M634" s="14"/>
      <c r="N634" s="14" t="s">
        <v>57</v>
      </c>
      <c r="O634" s="14"/>
      <c r="P634" s="15" t="s">
        <v>48</v>
      </c>
      <c r="Q634" s="16">
        <v>5899</v>
      </c>
      <c r="R634" s="17">
        <v>60</v>
      </c>
      <c r="S634" s="27">
        <v>2713.5399999999995</v>
      </c>
      <c r="T634" s="19" t="s">
        <v>36</v>
      </c>
      <c r="U634" s="20" t="s">
        <v>49</v>
      </c>
      <c r="V634" s="21" t="s">
        <v>50</v>
      </c>
      <c r="W634" s="22">
        <v>35</v>
      </c>
      <c r="X634" s="23"/>
    </row>
    <row r="635" spans="1:24" s="1" customFormat="1" ht="21" customHeight="1" x14ac:dyDescent="0.3">
      <c r="A635" s="11" t="s">
        <v>23</v>
      </c>
      <c r="B635" s="11" t="s">
        <v>705</v>
      </c>
      <c r="C635" s="25" t="s">
        <v>706</v>
      </c>
      <c r="D635" s="49"/>
      <c r="E635" s="35" t="str">
        <f>HYPERLINK("https://www.google.ru/search?q=1002038-036&amp;newwindow=1&amp;tbm=isch","Еще фото")</f>
        <v>Еще фото</v>
      </c>
      <c r="F635" s="26"/>
      <c r="G635" s="11" t="s">
        <v>610</v>
      </c>
      <c r="H635" s="11" t="s">
        <v>28</v>
      </c>
      <c r="I635" s="14" t="s">
        <v>602</v>
      </c>
      <c r="J635" s="14" t="s">
        <v>45</v>
      </c>
      <c r="K635" s="15" t="s">
        <v>31</v>
      </c>
      <c r="L635" s="52" t="s">
        <v>666</v>
      </c>
      <c r="M635" s="14"/>
      <c r="N635" s="14" t="s">
        <v>165</v>
      </c>
      <c r="O635" s="14"/>
      <c r="P635" s="15" t="s">
        <v>48</v>
      </c>
      <c r="Q635" s="16">
        <v>7399</v>
      </c>
      <c r="R635" s="17">
        <v>60</v>
      </c>
      <c r="S635" s="27">
        <v>3403.5399999999995</v>
      </c>
      <c r="T635" s="19" t="s">
        <v>36</v>
      </c>
      <c r="U635" s="20" t="s">
        <v>37</v>
      </c>
      <c r="V635" s="21" t="s">
        <v>38</v>
      </c>
      <c r="W635" s="22">
        <v>17</v>
      </c>
      <c r="X635" s="23"/>
    </row>
    <row r="636" spans="1:24" s="1" customFormat="1" ht="21" customHeight="1" x14ac:dyDescent="0.3">
      <c r="A636" s="24" t="s">
        <v>23</v>
      </c>
      <c r="B636" s="24" t="s">
        <v>705</v>
      </c>
      <c r="C636" s="28" t="s">
        <v>706</v>
      </c>
      <c r="D636" s="50"/>
      <c r="E636" s="35" t="str">
        <f>HYPERLINK("https://www.google.ru/search?q=1002038-036&amp;newwindow=1&amp;tbm=isch","Еще фото")</f>
        <v>Еще фото</v>
      </c>
      <c r="F636" s="26"/>
      <c r="G636" s="24" t="s">
        <v>610</v>
      </c>
      <c r="H636" s="24" t="s">
        <v>28</v>
      </c>
      <c r="I636" s="24" t="s">
        <v>602</v>
      </c>
      <c r="J636" s="14" t="s">
        <v>45</v>
      </c>
      <c r="K636" s="15" t="s">
        <v>31</v>
      </c>
      <c r="L636" s="53"/>
      <c r="M636" s="14"/>
      <c r="N636" s="14" t="s">
        <v>165</v>
      </c>
      <c r="O636" s="14"/>
      <c r="P636" s="15" t="s">
        <v>48</v>
      </c>
      <c r="Q636" s="16">
        <v>7399</v>
      </c>
      <c r="R636" s="17">
        <v>60</v>
      </c>
      <c r="S636" s="27">
        <v>3403.5399999999995</v>
      </c>
      <c r="T636" s="19" t="s">
        <v>36</v>
      </c>
      <c r="U636" s="20" t="s">
        <v>39</v>
      </c>
      <c r="V636" s="22">
        <v>44</v>
      </c>
      <c r="W636" s="22">
        <v>100</v>
      </c>
      <c r="X636" s="23"/>
    </row>
    <row r="637" spans="1:24" s="1" customFormat="1" ht="21" customHeight="1" x14ac:dyDescent="0.3">
      <c r="A637" s="24" t="s">
        <v>23</v>
      </c>
      <c r="B637" s="24" t="s">
        <v>705</v>
      </c>
      <c r="C637" s="28" t="s">
        <v>706</v>
      </c>
      <c r="D637" s="50"/>
      <c r="E637" s="35" t="str">
        <f>HYPERLINK("https://www.google.ru/search?q=1002038-036&amp;newwindow=1&amp;tbm=isch","Еще фото")</f>
        <v>Еще фото</v>
      </c>
      <c r="F637" s="26"/>
      <c r="G637" s="24" t="s">
        <v>610</v>
      </c>
      <c r="H637" s="24" t="s">
        <v>28</v>
      </c>
      <c r="I637" s="24" t="s">
        <v>602</v>
      </c>
      <c r="J637" s="14" t="s">
        <v>45</v>
      </c>
      <c r="K637" s="15" t="s">
        <v>31</v>
      </c>
      <c r="L637" s="53"/>
      <c r="M637" s="14"/>
      <c r="N637" s="14" t="s">
        <v>165</v>
      </c>
      <c r="O637" s="14"/>
      <c r="P637" s="15" t="s">
        <v>48</v>
      </c>
      <c r="Q637" s="16">
        <v>7399</v>
      </c>
      <c r="R637" s="17">
        <v>60</v>
      </c>
      <c r="S637" s="27">
        <v>3403.5399999999995</v>
      </c>
      <c r="T637" s="19" t="s">
        <v>36</v>
      </c>
      <c r="U637" s="20" t="s">
        <v>40</v>
      </c>
      <c r="V637" s="22">
        <v>46</v>
      </c>
      <c r="W637" s="22">
        <v>130</v>
      </c>
      <c r="X637" s="23"/>
    </row>
    <row r="638" spans="1:24" s="1" customFormat="1" ht="21" customHeight="1" x14ac:dyDescent="0.3">
      <c r="A638" s="24" t="s">
        <v>23</v>
      </c>
      <c r="B638" s="24" t="s">
        <v>705</v>
      </c>
      <c r="C638" s="28" t="s">
        <v>706</v>
      </c>
      <c r="D638" s="50"/>
      <c r="E638" s="35" t="str">
        <f>HYPERLINK("https://www.google.ru/search?q=1002038-036&amp;newwindow=1&amp;tbm=isch","Еще фото")</f>
        <v>Еще фото</v>
      </c>
      <c r="F638" s="26"/>
      <c r="G638" s="24" t="s">
        <v>610</v>
      </c>
      <c r="H638" s="24" t="s">
        <v>28</v>
      </c>
      <c r="I638" s="24" t="s">
        <v>602</v>
      </c>
      <c r="J638" s="14" t="s">
        <v>45</v>
      </c>
      <c r="K638" s="15" t="s">
        <v>31</v>
      </c>
      <c r="L638" s="53"/>
      <c r="M638" s="14"/>
      <c r="N638" s="14" t="s">
        <v>165</v>
      </c>
      <c r="O638" s="14"/>
      <c r="P638" s="15" t="s">
        <v>48</v>
      </c>
      <c r="Q638" s="16">
        <v>7399</v>
      </c>
      <c r="R638" s="17">
        <v>60</v>
      </c>
      <c r="S638" s="27">
        <v>3403.5399999999995</v>
      </c>
      <c r="T638" s="19" t="s">
        <v>36</v>
      </c>
      <c r="U638" s="20" t="s">
        <v>41</v>
      </c>
      <c r="V638" s="21" t="s">
        <v>42</v>
      </c>
      <c r="W638" s="22">
        <v>98</v>
      </c>
      <c r="X638" s="23"/>
    </row>
    <row r="639" spans="1:24" s="1" customFormat="1" ht="32" customHeight="1" x14ac:dyDescent="0.3">
      <c r="A639" s="24" t="s">
        <v>23</v>
      </c>
      <c r="B639" s="24" t="s">
        <v>705</v>
      </c>
      <c r="C639" s="28" t="s">
        <v>706</v>
      </c>
      <c r="D639" s="51"/>
      <c r="E639" s="35" t="str">
        <f>HYPERLINK("https://www.google.ru/search?q=1002038-036&amp;newwindow=1&amp;tbm=isch","Еще фото")</f>
        <v>Еще фото</v>
      </c>
      <c r="F639" s="26"/>
      <c r="G639" s="24" t="s">
        <v>610</v>
      </c>
      <c r="H639" s="24" t="s">
        <v>28</v>
      </c>
      <c r="I639" s="24" t="s">
        <v>602</v>
      </c>
      <c r="J639" s="14" t="s">
        <v>45</v>
      </c>
      <c r="K639" s="15" t="s">
        <v>31</v>
      </c>
      <c r="L639" s="54"/>
      <c r="M639" s="14"/>
      <c r="N639" s="14" t="s">
        <v>165</v>
      </c>
      <c r="O639" s="14"/>
      <c r="P639" s="15" t="s">
        <v>48</v>
      </c>
      <c r="Q639" s="16">
        <v>7399</v>
      </c>
      <c r="R639" s="17">
        <v>60</v>
      </c>
      <c r="S639" s="27">
        <v>3403.5399999999995</v>
      </c>
      <c r="T639" s="19" t="s">
        <v>36</v>
      </c>
      <c r="U639" s="20" t="s">
        <v>49</v>
      </c>
      <c r="V639" s="21" t="s">
        <v>50</v>
      </c>
      <c r="W639" s="22">
        <v>19</v>
      </c>
      <c r="X639" s="23"/>
    </row>
    <row r="640" spans="1:24" s="1" customFormat="1" ht="26" customHeight="1" x14ac:dyDescent="0.3">
      <c r="A640" s="11" t="s">
        <v>23</v>
      </c>
      <c r="B640" s="11" t="s">
        <v>707</v>
      </c>
      <c r="C640" s="12" t="s">
        <v>708</v>
      </c>
      <c r="D640" s="49"/>
      <c r="E640" s="35" t="str">
        <f>HYPERLINK("https://www.google.ru/search?q=1003006-001&amp;newwindow=1&amp;tbm=isch","Еще фото")</f>
        <v>Еще фото</v>
      </c>
      <c r="F640" s="26"/>
      <c r="G640" s="11" t="s">
        <v>709</v>
      </c>
      <c r="H640" s="11" t="s">
        <v>28</v>
      </c>
      <c r="I640" s="14" t="s">
        <v>602</v>
      </c>
      <c r="J640" s="14" t="s">
        <v>45</v>
      </c>
      <c r="K640" s="15" t="s">
        <v>54</v>
      </c>
      <c r="L640" s="52" t="s">
        <v>710</v>
      </c>
      <c r="M640" s="14"/>
      <c r="N640" s="14" t="s">
        <v>57</v>
      </c>
      <c r="O640" s="14"/>
      <c r="P640" s="15" t="s">
        <v>94</v>
      </c>
      <c r="Q640" s="16">
        <v>4299</v>
      </c>
      <c r="R640" s="17">
        <v>60</v>
      </c>
      <c r="S640" s="27">
        <v>1977.5399999999997</v>
      </c>
      <c r="T640" s="19" t="s">
        <v>36</v>
      </c>
      <c r="U640" s="20" t="s">
        <v>40</v>
      </c>
      <c r="V640" s="21" t="s">
        <v>42</v>
      </c>
      <c r="W640" s="22">
        <v>78</v>
      </c>
      <c r="X640" s="23"/>
    </row>
    <row r="641" spans="1:24" s="1" customFormat="1" ht="26" customHeight="1" x14ac:dyDescent="0.3">
      <c r="A641" s="24" t="s">
        <v>23</v>
      </c>
      <c r="B641" s="24" t="s">
        <v>707</v>
      </c>
      <c r="C641" s="12" t="s">
        <v>708</v>
      </c>
      <c r="D641" s="50"/>
      <c r="E641" s="35" t="str">
        <f>HYPERLINK("https://www.google.ru/search?q=1003006-001&amp;newwindow=1&amp;tbm=isch","Еще фото")</f>
        <v>Еще фото</v>
      </c>
      <c r="F641" s="26"/>
      <c r="G641" s="24" t="s">
        <v>709</v>
      </c>
      <c r="H641" s="24" t="s">
        <v>28</v>
      </c>
      <c r="I641" s="24" t="s">
        <v>602</v>
      </c>
      <c r="J641" s="14" t="s">
        <v>45</v>
      </c>
      <c r="K641" s="15" t="s">
        <v>54</v>
      </c>
      <c r="L641" s="53"/>
      <c r="M641" s="14"/>
      <c r="N641" s="14" t="s">
        <v>57</v>
      </c>
      <c r="O641" s="14"/>
      <c r="P641" s="15" t="s">
        <v>94</v>
      </c>
      <c r="Q641" s="16">
        <v>4299</v>
      </c>
      <c r="R641" s="17">
        <v>60</v>
      </c>
      <c r="S641" s="27">
        <v>1977.5399999999997</v>
      </c>
      <c r="T641" s="19" t="s">
        <v>36</v>
      </c>
      <c r="U641" s="20" t="s">
        <v>41</v>
      </c>
      <c r="V641" s="21" t="s">
        <v>50</v>
      </c>
      <c r="W641" s="22">
        <v>196</v>
      </c>
      <c r="X641" s="23"/>
    </row>
    <row r="642" spans="1:24" s="1" customFormat="1" ht="26" customHeight="1" x14ac:dyDescent="0.3">
      <c r="A642" s="24" t="s">
        <v>23</v>
      </c>
      <c r="B642" s="24" t="s">
        <v>707</v>
      </c>
      <c r="C642" s="12" t="s">
        <v>708</v>
      </c>
      <c r="D642" s="50"/>
      <c r="E642" s="35" t="str">
        <f>HYPERLINK("https://www.google.ru/search?q=1003006-001&amp;newwindow=1&amp;tbm=isch","Еще фото")</f>
        <v>Еще фото</v>
      </c>
      <c r="F642" s="26"/>
      <c r="G642" s="24" t="s">
        <v>709</v>
      </c>
      <c r="H642" s="24" t="s">
        <v>28</v>
      </c>
      <c r="I642" s="24" t="s">
        <v>602</v>
      </c>
      <c r="J642" s="14" t="s">
        <v>45</v>
      </c>
      <c r="K642" s="15" t="s">
        <v>54</v>
      </c>
      <c r="L642" s="53"/>
      <c r="M642" s="14"/>
      <c r="N642" s="14" t="s">
        <v>57</v>
      </c>
      <c r="O642" s="14"/>
      <c r="P642" s="15" t="s">
        <v>94</v>
      </c>
      <c r="Q642" s="16">
        <v>4299</v>
      </c>
      <c r="R642" s="17">
        <v>60</v>
      </c>
      <c r="S642" s="27">
        <v>1977.5399999999997</v>
      </c>
      <c r="T642" s="19" t="s">
        <v>36</v>
      </c>
      <c r="U642" s="20" t="s">
        <v>49</v>
      </c>
      <c r="V642" s="21" t="s">
        <v>60</v>
      </c>
      <c r="W642" s="22">
        <v>134</v>
      </c>
      <c r="X642" s="23"/>
    </row>
    <row r="643" spans="1:24" s="1" customFormat="1" ht="26" customHeight="1" x14ac:dyDescent="0.3">
      <c r="A643" s="24" t="s">
        <v>23</v>
      </c>
      <c r="B643" s="24" t="s">
        <v>707</v>
      </c>
      <c r="C643" s="12" t="s">
        <v>708</v>
      </c>
      <c r="D643" s="51"/>
      <c r="E643" s="35" t="str">
        <f>HYPERLINK("https://www.google.ru/search?q=1003006-001&amp;newwindow=1&amp;tbm=isch","Еще фото")</f>
        <v>Еще фото</v>
      </c>
      <c r="F643" s="26"/>
      <c r="G643" s="24" t="s">
        <v>709</v>
      </c>
      <c r="H643" s="24" t="s">
        <v>28</v>
      </c>
      <c r="I643" s="24" t="s">
        <v>602</v>
      </c>
      <c r="J643" s="14" t="s">
        <v>45</v>
      </c>
      <c r="K643" s="15" t="s">
        <v>54</v>
      </c>
      <c r="L643" s="54"/>
      <c r="M643" s="14"/>
      <c r="N643" s="14" t="s">
        <v>57</v>
      </c>
      <c r="O643" s="14"/>
      <c r="P643" s="15" t="s">
        <v>94</v>
      </c>
      <c r="Q643" s="16">
        <v>4299</v>
      </c>
      <c r="R643" s="17">
        <v>60</v>
      </c>
      <c r="S643" s="27">
        <v>1977.5399999999997</v>
      </c>
      <c r="T643" s="19" t="s">
        <v>36</v>
      </c>
      <c r="U643" s="20" t="s">
        <v>61</v>
      </c>
      <c r="V643" s="21" t="s">
        <v>62</v>
      </c>
      <c r="W643" s="22">
        <v>8</v>
      </c>
      <c r="X643" s="23"/>
    </row>
    <row r="644" spans="1:24" s="1" customFormat="1" ht="35" customHeight="1" x14ac:dyDescent="0.3">
      <c r="A644" s="11" t="s">
        <v>23</v>
      </c>
      <c r="B644" s="11" t="s">
        <v>711</v>
      </c>
      <c r="C644" s="12" t="s">
        <v>712</v>
      </c>
      <c r="D644" s="49"/>
      <c r="E644" s="35" t="str">
        <f>HYPERLINK("https://www.google.ru/search?q=1003008-001&amp;newwindow=1&amp;tbm=isch","Еще фото")</f>
        <v>Еще фото</v>
      </c>
      <c r="F644" s="26" t="s">
        <v>53</v>
      </c>
      <c r="G644" s="11" t="s">
        <v>601</v>
      </c>
      <c r="H644" s="11" t="s">
        <v>28</v>
      </c>
      <c r="I644" s="14" t="s">
        <v>602</v>
      </c>
      <c r="J644" s="14" t="s">
        <v>45</v>
      </c>
      <c r="K644" s="15" t="s">
        <v>54</v>
      </c>
      <c r="L644" s="52" t="s">
        <v>713</v>
      </c>
      <c r="M644" s="14"/>
      <c r="N644" s="14" t="s">
        <v>57</v>
      </c>
      <c r="O644" s="14"/>
      <c r="P644" s="15" t="s">
        <v>94</v>
      </c>
      <c r="Q644" s="16">
        <v>5999</v>
      </c>
      <c r="R644" s="17">
        <v>60</v>
      </c>
      <c r="S644" s="27">
        <v>2759.5399999999995</v>
      </c>
      <c r="T644" s="19" t="s">
        <v>36</v>
      </c>
      <c r="U644" s="20" t="s">
        <v>40</v>
      </c>
      <c r="V644" s="21" t="s">
        <v>42</v>
      </c>
      <c r="W644" s="22">
        <v>68</v>
      </c>
      <c r="X644" s="23"/>
    </row>
    <row r="645" spans="1:24" s="1" customFormat="1" ht="35" customHeight="1" x14ac:dyDescent="0.3">
      <c r="A645" s="24" t="s">
        <v>23</v>
      </c>
      <c r="B645" s="24" t="s">
        <v>711</v>
      </c>
      <c r="C645" s="12" t="s">
        <v>712</v>
      </c>
      <c r="D645" s="50"/>
      <c r="E645" s="35" t="str">
        <f>HYPERLINK("https://www.google.ru/search?q=1003008-001&amp;newwindow=1&amp;tbm=isch","Еще фото")</f>
        <v>Еще фото</v>
      </c>
      <c r="F645" s="26" t="s">
        <v>53</v>
      </c>
      <c r="G645" s="24" t="s">
        <v>601</v>
      </c>
      <c r="H645" s="24" t="s">
        <v>28</v>
      </c>
      <c r="I645" s="24" t="s">
        <v>602</v>
      </c>
      <c r="J645" s="14" t="s">
        <v>45</v>
      </c>
      <c r="K645" s="15" t="s">
        <v>54</v>
      </c>
      <c r="L645" s="53"/>
      <c r="M645" s="14"/>
      <c r="N645" s="14" t="s">
        <v>57</v>
      </c>
      <c r="O645" s="14"/>
      <c r="P645" s="15" t="s">
        <v>94</v>
      </c>
      <c r="Q645" s="16">
        <v>5999</v>
      </c>
      <c r="R645" s="17">
        <v>60</v>
      </c>
      <c r="S645" s="27">
        <v>2759.5399999999995</v>
      </c>
      <c r="T645" s="19" t="s">
        <v>36</v>
      </c>
      <c r="U645" s="20" t="s">
        <v>41</v>
      </c>
      <c r="V645" s="21" t="s">
        <v>50</v>
      </c>
      <c r="W645" s="22">
        <v>150</v>
      </c>
      <c r="X645" s="23"/>
    </row>
    <row r="646" spans="1:24" s="1" customFormat="1" ht="37.049999999999997" customHeight="1" x14ac:dyDescent="0.3">
      <c r="A646" s="24" t="s">
        <v>23</v>
      </c>
      <c r="B646" s="24" t="s">
        <v>711</v>
      </c>
      <c r="C646" s="12" t="s">
        <v>712</v>
      </c>
      <c r="D646" s="51"/>
      <c r="E646" s="35" t="str">
        <f>HYPERLINK("https://www.google.ru/search?q=1003008-001&amp;newwindow=1&amp;tbm=isch","Еще фото")</f>
        <v>Еще фото</v>
      </c>
      <c r="F646" s="26" t="s">
        <v>53</v>
      </c>
      <c r="G646" s="24" t="s">
        <v>601</v>
      </c>
      <c r="H646" s="24" t="s">
        <v>28</v>
      </c>
      <c r="I646" s="24" t="s">
        <v>602</v>
      </c>
      <c r="J646" s="14" t="s">
        <v>45</v>
      </c>
      <c r="K646" s="15" t="s">
        <v>54</v>
      </c>
      <c r="L646" s="54"/>
      <c r="M646" s="14"/>
      <c r="N646" s="14" t="s">
        <v>57</v>
      </c>
      <c r="O646" s="14"/>
      <c r="P646" s="15" t="s">
        <v>94</v>
      </c>
      <c r="Q646" s="16">
        <v>5999</v>
      </c>
      <c r="R646" s="17">
        <v>60</v>
      </c>
      <c r="S646" s="27">
        <v>2759.5399999999995</v>
      </c>
      <c r="T646" s="19" t="s">
        <v>36</v>
      </c>
      <c r="U646" s="20" t="s">
        <v>49</v>
      </c>
      <c r="V646" s="21" t="s">
        <v>60</v>
      </c>
      <c r="W646" s="22">
        <v>80</v>
      </c>
      <c r="X646" s="23"/>
    </row>
    <row r="647" spans="1:24" s="1" customFormat="1" ht="21" customHeight="1" x14ac:dyDescent="0.3">
      <c r="A647" s="11" t="s">
        <v>23</v>
      </c>
      <c r="B647" s="11" t="s">
        <v>714</v>
      </c>
      <c r="C647" s="25" t="s">
        <v>715</v>
      </c>
      <c r="D647" s="49"/>
      <c r="E647" s="35" t="str">
        <f>HYPERLINK("https://www.google.ru/search?q=1003008-012&amp;newwindow=1&amp;tbm=isch","Еще фото")</f>
        <v>Еще фото</v>
      </c>
      <c r="F647" s="26" t="s">
        <v>53</v>
      </c>
      <c r="G647" s="11" t="s">
        <v>601</v>
      </c>
      <c r="H647" s="11" t="s">
        <v>28</v>
      </c>
      <c r="I647" s="14" t="s">
        <v>602</v>
      </c>
      <c r="J647" s="14" t="s">
        <v>45</v>
      </c>
      <c r="K647" s="15" t="s">
        <v>54</v>
      </c>
      <c r="L647" s="52" t="s">
        <v>713</v>
      </c>
      <c r="M647" s="14"/>
      <c r="N647" s="14" t="s">
        <v>81</v>
      </c>
      <c r="O647" s="14"/>
      <c r="P647" s="15" t="s">
        <v>94</v>
      </c>
      <c r="Q647" s="16">
        <v>5999</v>
      </c>
      <c r="R647" s="17">
        <v>60</v>
      </c>
      <c r="S647" s="27">
        <v>2759.5399999999995</v>
      </c>
      <c r="T647" s="19" t="s">
        <v>36</v>
      </c>
      <c r="U647" s="20" t="s">
        <v>39</v>
      </c>
      <c r="V647" s="21" t="s">
        <v>59</v>
      </c>
      <c r="W647" s="22">
        <v>1</v>
      </c>
      <c r="X647" s="23"/>
    </row>
    <row r="648" spans="1:24" s="1" customFormat="1" ht="21" customHeight="1" x14ac:dyDescent="0.3">
      <c r="A648" s="24" t="s">
        <v>23</v>
      </c>
      <c r="B648" s="24" t="s">
        <v>714</v>
      </c>
      <c r="C648" s="28" t="s">
        <v>715</v>
      </c>
      <c r="D648" s="50"/>
      <c r="E648" s="35" t="str">
        <f>HYPERLINK("https://www.google.ru/search?q=1003008-012&amp;newwindow=1&amp;tbm=isch","Еще фото")</f>
        <v>Еще фото</v>
      </c>
      <c r="F648" s="26" t="s">
        <v>53</v>
      </c>
      <c r="G648" s="24" t="s">
        <v>601</v>
      </c>
      <c r="H648" s="24" t="s">
        <v>28</v>
      </c>
      <c r="I648" s="24" t="s">
        <v>602</v>
      </c>
      <c r="J648" s="14" t="s">
        <v>45</v>
      </c>
      <c r="K648" s="15" t="s">
        <v>54</v>
      </c>
      <c r="L648" s="53"/>
      <c r="M648" s="14"/>
      <c r="N648" s="14" t="s">
        <v>81</v>
      </c>
      <c r="O648" s="14"/>
      <c r="P648" s="15" t="s">
        <v>94</v>
      </c>
      <c r="Q648" s="16">
        <v>5999</v>
      </c>
      <c r="R648" s="17">
        <v>60</v>
      </c>
      <c r="S648" s="27">
        <v>2759.5399999999995</v>
      </c>
      <c r="T648" s="19" t="s">
        <v>36</v>
      </c>
      <c r="U648" s="20" t="s">
        <v>40</v>
      </c>
      <c r="V648" s="21" t="s">
        <v>42</v>
      </c>
      <c r="W648" s="22">
        <v>58</v>
      </c>
      <c r="X648" s="23"/>
    </row>
    <row r="649" spans="1:24" s="1" customFormat="1" ht="21" customHeight="1" x14ac:dyDescent="0.3">
      <c r="A649" s="24" t="s">
        <v>23</v>
      </c>
      <c r="B649" s="24" t="s">
        <v>714</v>
      </c>
      <c r="C649" s="28" t="s">
        <v>715</v>
      </c>
      <c r="D649" s="50"/>
      <c r="E649" s="35" t="str">
        <f>HYPERLINK("https://www.google.ru/search?q=1003008-012&amp;newwindow=1&amp;tbm=isch","Еще фото")</f>
        <v>Еще фото</v>
      </c>
      <c r="F649" s="26" t="s">
        <v>53</v>
      </c>
      <c r="G649" s="24" t="s">
        <v>601</v>
      </c>
      <c r="H649" s="24" t="s">
        <v>28</v>
      </c>
      <c r="I649" s="24" t="s">
        <v>602</v>
      </c>
      <c r="J649" s="14" t="s">
        <v>45</v>
      </c>
      <c r="K649" s="15" t="s">
        <v>54</v>
      </c>
      <c r="L649" s="53"/>
      <c r="M649" s="14"/>
      <c r="N649" s="14" t="s">
        <v>81</v>
      </c>
      <c r="O649" s="14"/>
      <c r="P649" s="15" t="s">
        <v>94</v>
      </c>
      <c r="Q649" s="16">
        <v>5999</v>
      </c>
      <c r="R649" s="17">
        <v>60</v>
      </c>
      <c r="S649" s="27">
        <v>2759.5399999999995</v>
      </c>
      <c r="T649" s="19" t="s">
        <v>36</v>
      </c>
      <c r="U649" s="20" t="s">
        <v>41</v>
      </c>
      <c r="V649" s="21" t="s">
        <v>50</v>
      </c>
      <c r="W649" s="22">
        <v>97</v>
      </c>
      <c r="X649" s="23"/>
    </row>
    <row r="650" spans="1:24" s="1" customFormat="1" ht="21" customHeight="1" x14ac:dyDescent="0.3">
      <c r="A650" s="24" t="s">
        <v>23</v>
      </c>
      <c r="B650" s="24" t="s">
        <v>714</v>
      </c>
      <c r="C650" s="28" t="s">
        <v>715</v>
      </c>
      <c r="D650" s="50"/>
      <c r="E650" s="35" t="str">
        <f>HYPERLINK("https://www.google.ru/search?q=1003008-012&amp;newwindow=1&amp;tbm=isch","Еще фото")</f>
        <v>Еще фото</v>
      </c>
      <c r="F650" s="26" t="s">
        <v>53</v>
      </c>
      <c r="G650" s="24" t="s">
        <v>601</v>
      </c>
      <c r="H650" s="24" t="s">
        <v>28</v>
      </c>
      <c r="I650" s="24" t="s">
        <v>602</v>
      </c>
      <c r="J650" s="14" t="s">
        <v>45</v>
      </c>
      <c r="K650" s="15" t="s">
        <v>54</v>
      </c>
      <c r="L650" s="53"/>
      <c r="M650" s="14"/>
      <c r="N650" s="14" t="s">
        <v>81</v>
      </c>
      <c r="O650" s="14"/>
      <c r="P650" s="15" t="s">
        <v>94</v>
      </c>
      <c r="Q650" s="16">
        <v>5999</v>
      </c>
      <c r="R650" s="17">
        <v>60</v>
      </c>
      <c r="S650" s="27">
        <v>2759.5399999999995</v>
      </c>
      <c r="T650" s="19" t="s">
        <v>36</v>
      </c>
      <c r="U650" s="20" t="s">
        <v>49</v>
      </c>
      <c r="V650" s="21" t="s">
        <v>60</v>
      </c>
      <c r="W650" s="22">
        <v>36</v>
      </c>
      <c r="X650" s="23"/>
    </row>
    <row r="651" spans="1:24" s="1" customFormat="1" ht="32" customHeight="1" x14ac:dyDescent="0.3">
      <c r="A651" s="24" t="s">
        <v>23</v>
      </c>
      <c r="B651" s="24" t="s">
        <v>714</v>
      </c>
      <c r="C651" s="28" t="s">
        <v>715</v>
      </c>
      <c r="D651" s="51"/>
      <c r="E651" s="35" t="str">
        <f>HYPERLINK("https://www.google.ru/search?q=1003008-012&amp;newwindow=1&amp;tbm=isch","Еще фото")</f>
        <v>Еще фото</v>
      </c>
      <c r="F651" s="26" t="s">
        <v>53</v>
      </c>
      <c r="G651" s="24" t="s">
        <v>601</v>
      </c>
      <c r="H651" s="24" t="s">
        <v>28</v>
      </c>
      <c r="I651" s="24" t="s">
        <v>602</v>
      </c>
      <c r="J651" s="14" t="s">
        <v>45</v>
      </c>
      <c r="K651" s="15" t="s">
        <v>54</v>
      </c>
      <c r="L651" s="54"/>
      <c r="M651" s="14"/>
      <c r="N651" s="14" t="s">
        <v>81</v>
      </c>
      <c r="O651" s="14"/>
      <c r="P651" s="15" t="s">
        <v>94</v>
      </c>
      <c r="Q651" s="16">
        <v>5999</v>
      </c>
      <c r="R651" s="17">
        <v>60</v>
      </c>
      <c r="S651" s="27">
        <v>2759.5399999999995</v>
      </c>
      <c r="T651" s="19" t="s">
        <v>36</v>
      </c>
      <c r="U651" s="20" t="s">
        <v>61</v>
      </c>
      <c r="V651" s="21" t="s">
        <v>62</v>
      </c>
      <c r="W651" s="22">
        <v>1</v>
      </c>
      <c r="X651" s="23"/>
    </row>
    <row r="652" spans="1:24" s="1" customFormat="1" ht="26" customHeight="1" x14ac:dyDescent="0.3">
      <c r="A652" s="11" t="s">
        <v>23</v>
      </c>
      <c r="B652" s="11" t="s">
        <v>716</v>
      </c>
      <c r="C652" s="12" t="s">
        <v>717</v>
      </c>
      <c r="D652" s="49"/>
      <c r="E652" s="35" t="str">
        <f>HYPERLINK("https://www.google.ru/search?q=1003012-090&amp;newwindow=1&amp;tbm=isch","Еще фото")</f>
        <v>Еще фото</v>
      </c>
      <c r="F652" s="26"/>
      <c r="G652" s="11" t="s">
        <v>623</v>
      </c>
      <c r="H652" s="11" t="s">
        <v>28</v>
      </c>
      <c r="I652" s="14" t="s">
        <v>602</v>
      </c>
      <c r="J652" s="14" t="s">
        <v>45</v>
      </c>
      <c r="K652" s="15" t="s">
        <v>54</v>
      </c>
      <c r="L652" s="52" t="s">
        <v>718</v>
      </c>
      <c r="M652" s="14"/>
      <c r="N652" s="14" t="s">
        <v>148</v>
      </c>
      <c r="O652" s="14"/>
      <c r="P652" s="15" t="s">
        <v>94</v>
      </c>
      <c r="Q652" s="16">
        <v>5399</v>
      </c>
      <c r="R652" s="17">
        <v>60</v>
      </c>
      <c r="S652" s="27">
        <v>2483.5399999999995</v>
      </c>
      <c r="T652" s="19" t="s">
        <v>36</v>
      </c>
      <c r="U652" s="20" t="s">
        <v>40</v>
      </c>
      <c r="V652" s="21" t="s">
        <v>42</v>
      </c>
      <c r="W652" s="22">
        <v>1</v>
      </c>
      <c r="X652" s="23"/>
    </row>
    <row r="653" spans="1:24" s="1" customFormat="1" ht="26" customHeight="1" x14ac:dyDescent="0.3">
      <c r="A653" s="24" t="s">
        <v>23</v>
      </c>
      <c r="B653" s="24" t="s">
        <v>716</v>
      </c>
      <c r="C653" s="12" t="s">
        <v>717</v>
      </c>
      <c r="D653" s="50"/>
      <c r="E653" s="35" t="str">
        <f>HYPERLINK("https://www.google.ru/search?q=1003012-090&amp;newwindow=1&amp;tbm=isch","Еще фото")</f>
        <v>Еще фото</v>
      </c>
      <c r="F653" s="26"/>
      <c r="G653" s="24" t="s">
        <v>623</v>
      </c>
      <c r="H653" s="24" t="s">
        <v>28</v>
      </c>
      <c r="I653" s="24" t="s">
        <v>602</v>
      </c>
      <c r="J653" s="14" t="s">
        <v>45</v>
      </c>
      <c r="K653" s="15" t="s">
        <v>54</v>
      </c>
      <c r="L653" s="53"/>
      <c r="M653" s="14"/>
      <c r="N653" s="14" t="s">
        <v>148</v>
      </c>
      <c r="O653" s="14"/>
      <c r="P653" s="15" t="s">
        <v>94</v>
      </c>
      <c r="Q653" s="16">
        <v>5399</v>
      </c>
      <c r="R653" s="17">
        <v>60</v>
      </c>
      <c r="S653" s="27">
        <v>2483.5399999999995</v>
      </c>
      <c r="T653" s="19" t="s">
        <v>36</v>
      </c>
      <c r="U653" s="20" t="s">
        <v>41</v>
      </c>
      <c r="V653" s="21" t="s">
        <v>50</v>
      </c>
      <c r="W653" s="22">
        <v>4</v>
      </c>
      <c r="X653" s="23"/>
    </row>
    <row r="654" spans="1:24" s="1" customFormat="1" ht="26" customHeight="1" x14ac:dyDescent="0.3">
      <c r="A654" s="24" t="s">
        <v>23</v>
      </c>
      <c r="B654" s="24" t="s">
        <v>716</v>
      </c>
      <c r="C654" s="12" t="s">
        <v>717</v>
      </c>
      <c r="D654" s="50"/>
      <c r="E654" s="35" t="str">
        <f>HYPERLINK("https://www.google.ru/search?q=1003012-090&amp;newwindow=1&amp;tbm=isch","Еще фото")</f>
        <v>Еще фото</v>
      </c>
      <c r="F654" s="26"/>
      <c r="G654" s="24" t="s">
        <v>623</v>
      </c>
      <c r="H654" s="24" t="s">
        <v>28</v>
      </c>
      <c r="I654" s="24" t="s">
        <v>602</v>
      </c>
      <c r="J654" s="14" t="s">
        <v>45</v>
      </c>
      <c r="K654" s="15" t="s">
        <v>54</v>
      </c>
      <c r="L654" s="53"/>
      <c r="M654" s="14"/>
      <c r="N654" s="14" t="s">
        <v>148</v>
      </c>
      <c r="O654" s="14"/>
      <c r="P654" s="15" t="s">
        <v>94</v>
      </c>
      <c r="Q654" s="16">
        <v>5399</v>
      </c>
      <c r="R654" s="17">
        <v>60</v>
      </c>
      <c r="S654" s="27">
        <v>2483.5399999999995</v>
      </c>
      <c r="T654" s="19" t="s">
        <v>36</v>
      </c>
      <c r="U654" s="20" t="s">
        <v>49</v>
      </c>
      <c r="V654" s="21" t="s">
        <v>60</v>
      </c>
      <c r="W654" s="22">
        <v>30</v>
      </c>
      <c r="X654" s="23"/>
    </row>
    <row r="655" spans="1:24" s="1" customFormat="1" ht="26" customHeight="1" x14ac:dyDescent="0.3">
      <c r="A655" s="24" t="s">
        <v>23</v>
      </c>
      <c r="B655" s="24" t="s">
        <v>716</v>
      </c>
      <c r="C655" s="12" t="s">
        <v>717</v>
      </c>
      <c r="D655" s="51"/>
      <c r="E655" s="35" t="str">
        <f>HYPERLINK("https://www.google.ru/search?q=1003012-090&amp;newwindow=1&amp;tbm=isch","Еще фото")</f>
        <v>Еще фото</v>
      </c>
      <c r="F655" s="26"/>
      <c r="G655" s="24" t="s">
        <v>623</v>
      </c>
      <c r="H655" s="24" t="s">
        <v>28</v>
      </c>
      <c r="I655" s="24" t="s">
        <v>602</v>
      </c>
      <c r="J655" s="14" t="s">
        <v>45</v>
      </c>
      <c r="K655" s="15" t="s">
        <v>54</v>
      </c>
      <c r="L655" s="54"/>
      <c r="M655" s="14"/>
      <c r="N655" s="14" t="s">
        <v>148</v>
      </c>
      <c r="O655" s="14"/>
      <c r="P655" s="15" t="s">
        <v>94</v>
      </c>
      <c r="Q655" s="16">
        <v>5399</v>
      </c>
      <c r="R655" s="17">
        <v>60</v>
      </c>
      <c r="S655" s="27">
        <v>2483.5399999999995</v>
      </c>
      <c r="T655" s="19" t="s">
        <v>36</v>
      </c>
      <c r="U655" s="20" t="s">
        <v>61</v>
      </c>
      <c r="V655" s="21" t="s">
        <v>62</v>
      </c>
      <c r="W655" s="22">
        <v>16</v>
      </c>
      <c r="X655" s="23"/>
    </row>
    <row r="656" spans="1:24" s="1" customFormat="1" ht="21" customHeight="1" x14ac:dyDescent="0.3">
      <c r="A656" s="11" t="s">
        <v>23</v>
      </c>
      <c r="B656" s="11" t="s">
        <v>719</v>
      </c>
      <c r="C656" s="25" t="s">
        <v>720</v>
      </c>
      <c r="D656" s="49"/>
      <c r="E656" s="35" t="str">
        <f>HYPERLINK("https://www.google.ru/search?q=1003020-001&amp;newwindow=1&amp;tbm=isch","Еще фото")</f>
        <v>Еще фото</v>
      </c>
      <c r="F656" s="26"/>
      <c r="G656" s="11" t="s">
        <v>601</v>
      </c>
      <c r="H656" s="11" t="s">
        <v>28</v>
      </c>
      <c r="I656" s="14" t="s">
        <v>602</v>
      </c>
      <c r="J656" s="14" t="s">
        <v>30</v>
      </c>
      <c r="K656" s="15" t="s">
        <v>54</v>
      </c>
      <c r="L656" s="52" t="s">
        <v>721</v>
      </c>
      <c r="M656" s="14"/>
      <c r="N656" s="14" t="s">
        <v>57</v>
      </c>
      <c r="O656" s="14"/>
      <c r="P656" s="15" t="s">
        <v>722</v>
      </c>
      <c r="Q656" s="16">
        <v>7199</v>
      </c>
      <c r="R656" s="17">
        <v>60</v>
      </c>
      <c r="S656" s="27">
        <v>3311.5399999999995</v>
      </c>
      <c r="T656" s="19" t="s">
        <v>36</v>
      </c>
      <c r="U656" s="20" t="s">
        <v>39</v>
      </c>
      <c r="V656" s="21" t="s">
        <v>59</v>
      </c>
      <c r="W656" s="22">
        <v>13</v>
      </c>
      <c r="X656" s="23"/>
    </row>
    <row r="657" spans="1:24" s="1" customFormat="1" ht="21" customHeight="1" x14ac:dyDescent="0.3">
      <c r="A657" s="24" t="s">
        <v>23</v>
      </c>
      <c r="B657" s="24" t="s">
        <v>719</v>
      </c>
      <c r="C657" s="28" t="s">
        <v>720</v>
      </c>
      <c r="D657" s="50"/>
      <c r="E657" s="35" t="str">
        <f>HYPERLINK("https://www.google.ru/search?q=1003020-001&amp;newwindow=1&amp;tbm=isch","Еще фото")</f>
        <v>Еще фото</v>
      </c>
      <c r="F657" s="26"/>
      <c r="G657" s="24" t="s">
        <v>601</v>
      </c>
      <c r="H657" s="24" t="s">
        <v>28</v>
      </c>
      <c r="I657" s="24" t="s">
        <v>602</v>
      </c>
      <c r="J657" s="14" t="s">
        <v>30</v>
      </c>
      <c r="K657" s="15" t="s">
        <v>54</v>
      </c>
      <c r="L657" s="53"/>
      <c r="M657" s="14"/>
      <c r="N657" s="14" t="s">
        <v>57</v>
      </c>
      <c r="O657" s="14"/>
      <c r="P657" s="15" t="s">
        <v>722</v>
      </c>
      <c r="Q657" s="16">
        <v>7199</v>
      </c>
      <c r="R657" s="17">
        <v>60</v>
      </c>
      <c r="S657" s="27">
        <v>3311.5399999999995</v>
      </c>
      <c r="T657" s="19" t="s">
        <v>36</v>
      </c>
      <c r="U657" s="20" t="s">
        <v>40</v>
      </c>
      <c r="V657" s="21" t="s">
        <v>42</v>
      </c>
      <c r="W657" s="22">
        <v>274</v>
      </c>
      <c r="X657" s="23"/>
    </row>
    <row r="658" spans="1:24" s="1" customFormat="1" ht="21" customHeight="1" x14ac:dyDescent="0.3">
      <c r="A658" s="24" t="s">
        <v>23</v>
      </c>
      <c r="B658" s="24" t="s">
        <v>719</v>
      </c>
      <c r="C658" s="28" t="s">
        <v>720</v>
      </c>
      <c r="D658" s="50"/>
      <c r="E658" s="35" t="str">
        <f>HYPERLINK("https://www.google.ru/search?q=1003020-001&amp;newwindow=1&amp;tbm=isch","Еще фото")</f>
        <v>Еще фото</v>
      </c>
      <c r="F658" s="26"/>
      <c r="G658" s="24" t="s">
        <v>601</v>
      </c>
      <c r="H658" s="24" t="s">
        <v>28</v>
      </c>
      <c r="I658" s="24" t="s">
        <v>602</v>
      </c>
      <c r="J658" s="14" t="s">
        <v>30</v>
      </c>
      <c r="K658" s="15" t="s">
        <v>54</v>
      </c>
      <c r="L658" s="53"/>
      <c r="M658" s="14"/>
      <c r="N658" s="14" t="s">
        <v>57</v>
      </c>
      <c r="O658" s="14"/>
      <c r="P658" s="15" t="s">
        <v>722</v>
      </c>
      <c r="Q658" s="16">
        <v>7199</v>
      </c>
      <c r="R658" s="17">
        <v>60</v>
      </c>
      <c r="S658" s="27">
        <v>3311.5399999999995</v>
      </c>
      <c r="T658" s="19" t="s">
        <v>36</v>
      </c>
      <c r="U658" s="20" t="s">
        <v>41</v>
      </c>
      <c r="V658" s="21" t="s">
        <v>50</v>
      </c>
      <c r="W658" s="22">
        <v>253</v>
      </c>
      <c r="X658" s="23"/>
    </row>
    <row r="659" spans="1:24" s="1" customFormat="1" ht="21" customHeight="1" x14ac:dyDescent="0.3">
      <c r="A659" s="24" t="s">
        <v>23</v>
      </c>
      <c r="B659" s="24" t="s">
        <v>719</v>
      </c>
      <c r="C659" s="28" t="s">
        <v>720</v>
      </c>
      <c r="D659" s="50"/>
      <c r="E659" s="35" t="str">
        <f>HYPERLINK("https://www.google.ru/search?q=1003020-001&amp;newwindow=1&amp;tbm=isch","Еще фото")</f>
        <v>Еще фото</v>
      </c>
      <c r="F659" s="26"/>
      <c r="G659" s="24" t="s">
        <v>601</v>
      </c>
      <c r="H659" s="24" t="s">
        <v>28</v>
      </c>
      <c r="I659" s="24" t="s">
        <v>602</v>
      </c>
      <c r="J659" s="14" t="s">
        <v>30</v>
      </c>
      <c r="K659" s="15" t="s">
        <v>54</v>
      </c>
      <c r="L659" s="53"/>
      <c r="M659" s="14"/>
      <c r="N659" s="14" t="s">
        <v>57</v>
      </c>
      <c r="O659" s="14"/>
      <c r="P659" s="15" t="s">
        <v>722</v>
      </c>
      <c r="Q659" s="16">
        <v>7199</v>
      </c>
      <c r="R659" s="17">
        <v>60</v>
      </c>
      <c r="S659" s="27">
        <v>3311.5399999999995</v>
      </c>
      <c r="T659" s="19" t="s">
        <v>36</v>
      </c>
      <c r="U659" s="20" t="s">
        <v>49</v>
      </c>
      <c r="V659" s="21" t="s">
        <v>60</v>
      </c>
      <c r="W659" s="22">
        <v>210</v>
      </c>
      <c r="X659" s="23"/>
    </row>
    <row r="660" spans="1:24" s="1" customFormat="1" ht="32" customHeight="1" x14ac:dyDescent="0.3">
      <c r="A660" s="24" t="s">
        <v>23</v>
      </c>
      <c r="B660" s="24" t="s">
        <v>719</v>
      </c>
      <c r="C660" s="28" t="s">
        <v>720</v>
      </c>
      <c r="D660" s="51"/>
      <c r="E660" s="35" t="str">
        <f>HYPERLINK("https://www.google.ru/search?q=1003020-001&amp;newwindow=1&amp;tbm=isch","Еще фото")</f>
        <v>Еще фото</v>
      </c>
      <c r="F660" s="26"/>
      <c r="G660" s="24" t="s">
        <v>601</v>
      </c>
      <c r="H660" s="24" t="s">
        <v>28</v>
      </c>
      <c r="I660" s="24" t="s">
        <v>602</v>
      </c>
      <c r="J660" s="14" t="s">
        <v>30</v>
      </c>
      <c r="K660" s="15" t="s">
        <v>54</v>
      </c>
      <c r="L660" s="54"/>
      <c r="M660" s="14"/>
      <c r="N660" s="14" t="s">
        <v>57</v>
      </c>
      <c r="O660" s="14"/>
      <c r="P660" s="15" t="s">
        <v>722</v>
      </c>
      <c r="Q660" s="16">
        <v>7199</v>
      </c>
      <c r="R660" s="17">
        <v>60</v>
      </c>
      <c r="S660" s="27">
        <v>3311.5399999999995</v>
      </c>
      <c r="T660" s="19" t="s">
        <v>36</v>
      </c>
      <c r="U660" s="20" t="s">
        <v>61</v>
      </c>
      <c r="V660" s="21" t="s">
        <v>62</v>
      </c>
      <c r="W660" s="22">
        <v>70</v>
      </c>
      <c r="X660" s="23"/>
    </row>
    <row r="661" spans="1:24" s="1" customFormat="1" ht="52.05" customHeight="1" x14ac:dyDescent="0.3">
      <c r="A661" s="11" t="s">
        <v>23</v>
      </c>
      <c r="B661" s="11" t="s">
        <v>723</v>
      </c>
      <c r="C661" s="12" t="s">
        <v>724</v>
      </c>
      <c r="D661" s="55"/>
      <c r="E661" s="35" t="str">
        <f>HYPERLINK("https://www.google.ru/search?q=1005009-300&amp;newwindow=1&amp;tbm=isch","Еще фото")</f>
        <v>Еще фото</v>
      </c>
      <c r="F661" s="26"/>
      <c r="G661" s="11" t="s">
        <v>725</v>
      </c>
      <c r="H661" s="11" t="s">
        <v>28</v>
      </c>
      <c r="I661" s="14" t="s">
        <v>726</v>
      </c>
      <c r="J661" s="14" t="s">
        <v>30</v>
      </c>
      <c r="K661" s="15" t="s">
        <v>31</v>
      </c>
      <c r="L661" s="52" t="s">
        <v>727</v>
      </c>
      <c r="M661" s="14"/>
      <c r="N661" s="14" t="s">
        <v>67</v>
      </c>
      <c r="O661" s="14"/>
      <c r="P661" s="15" t="s">
        <v>728</v>
      </c>
      <c r="Q661" s="16">
        <v>1999</v>
      </c>
      <c r="R661" s="17">
        <v>76.599999999999994</v>
      </c>
      <c r="S661" s="18">
        <v>537.93549999999993</v>
      </c>
      <c r="T661" s="19" t="s">
        <v>36</v>
      </c>
      <c r="U661" s="20" t="s">
        <v>39</v>
      </c>
      <c r="V661" s="22">
        <v>44</v>
      </c>
      <c r="W661" s="22">
        <v>37</v>
      </c>
      <c r="X661" s="23"/>
    </row>
    <row r="662" spans="1:24" s="1" customFormat="1" ht="61.05" customHeight="1" x14ac:dyDescent="0.3">
      <c r="A662" s="24" t="s">
        <v>23</v>
      </c>
      <c r="B662" s="24" t="s">
        <v>723</v>
      </c>
      <c r="C662" s="12" t="s">
        <v>724</v>
      </c>
      <c r="D662" s="56"/>
      <c r="E662" s="35" t="str">
        <f>HYPERLINK("https://www.google.ru/search?q=1005009-300&amp;newwindow=1&amp;tbm=isch","Еще фото")</f>
        <v>Еще фото</v>
      </c>
      <c r="F662" s="26"/>
      <c r="G662" s="24" t="s">
        <v>725</v>
      </c>
      <c r="H662" s="24" t="s">
        <v>28</v>
      </c>
      <c r="I662" s="24" t="s">
        <v>726</v>
      </c>
      <c r="J662" s="14" t="s">
        <v>30</v>
      </c>
      <c r="K662" s="15" t="s">
        <v>31</v>
      </c>
      <c r="L662" s="54"/>
      <c r="M662" s="14"/>
      <c r="N662" s="14" t="s">
        <v>67</v>
      </c>
      <c r="O662" s="14"/>
      <c r="P662" s="15" t="s">
        <v>728</v>
      </c>
      <c r="Q662" s="16">
        <v>1999</v>
      </c>
      <c r="R662" s="17">
        <v>76.599999999999994</v>
      </c>
      <c r="S662" s="18">
        <v>537.93549999999993</v>
      </c>
      <c r="T662" s="19" t="s">
        <v>36</v>
      </c>
      <c r="U662" s="20" t="s">
        <v>40</v>
      </c>
      <c r="V662" s="22">
        <v>46</v>
      </c>
      <c r="W662" s="22">
        <v>33</v>
      </c>
      <c r="X662" s="23"/>
    </row>
    <row r="663" spans="1:24" s="1" customFormat="1" ht="108" customHeight="1" x14ac:dyDescent="0.3">
      <c r="A663" s="11" t="s">
        <v>23</v>
      </c>
      <c r="B663" s="11" t="s">
        <v>729</v>
      </c>
      <c r="C663" s="12" t="s">
        <v>730</v>
      </c>
      <c r="D663" s="29"/>
      <c r="E663" s="35" t="str">
        <f>HYPERLINK("https://www.google.ru/search?q=1005002-839&amp;newwindow=1&amp;tbm=isch","Еще фото")</f>
        <v>Еще фото</v>
      </c>
      <c r="F663" s="26"/>
      <c r="G663" s="11" t="s">
        <v>725</v>
      </c>
      <c r="H663" s="11" t="s">
        <v>28</v>
      </c>
      <c r="I663" s="14" t="s">
        <v>726</v>
      </c>
      <c r="J663" s="14" t="s">
        <v>45</v>
      </c>
      <c r="K663" s="15" t="s">
        <v>54</v>
      </c>
      <c r="L663" s="14" t="s">
        <v>731</v>
      </c>
      <c r="M663" s="14"/>
      <c r="N663" s="14" t="s">
        <v>732</v>
      </c>
      <c r="O663" s="14"/>
      <c r="P663" s="15" t="s">
        <v>733</v>
      </c>
      <c r="Q663" s="16">
        <v>2299</v>
      </c>
      <c r="R663" s="17">
        <v>71.819999999999993</v>
      </c>
      <c r="S663" s="18">
        <v>744.93549999999993</v>
      </c>
      <c r="T663" s="19" t="s">
        <v>36</v>
      </c>
      <c r="U663" s="20" t="s">
        <v>37</v>
      </c>
      <c r="V663" s="21" t="s">
        <v>82</v>
      </c>
      <c r="W663" s="22">
        <v>9</v>
      </c>
      <c r="X663" s="23"/>
    </row>
    <row r="664" spans="1:24" s="1" customFormat="1" ht="35" customHeight="1" x14ac:dyDescent="0.3">
      <c r="A664" s="11" t="s">
        <v>23</v>
      </c>
      <c r="B664" s="11" t="s">
        <v>734</v>
      </c>
      <c r="C664" s="12" t="s">
        <v>735</v>
      </c>
      <c r="D664" s="49"/>
      <c r="E664" s="35" t="str">
        <f>HYPERLINK("https://www.google.ru/search?q=1005012-036&amp;newwindow=1&amp;tbm=isch","Еще фото")</f>
        <v>Еще фото</v>
      </c>
      <c r="F664" s="26"/>
      <c r="G664" s="11" t="s">
        <v>725</v>
      </c>
      <c r="H664" s="11" t="s">
        <v>28</v>
      </c>
      <c r="I664" s="14" t="s">
        <v>726</v>
      </c>
      <c r="J664" s="14" t="s">
        <v>45</v>
      </c>
      <c r="K664" s="15" t="s">
        <v>31</v>
      </c>
      <c r="L664" s="52" t="s">
        <v>736</v>
      </c>
      <c r="M664" s="14"/>
      <c r="N664" s="14" t="s">
        <v>81</v>
      </c>
      <c r="O664" s="14"/>
      <c r="P664" s="15" t="s">
        <v>737</v>
      </c>
      <c r="Q664" s="16">
        <v>2599</v>
      </c>
      <c r="R664" s="17">
        <v>71.61</v>
      </c>
      <c r="S664" s="18">
        <v>848.43549999999993</v>
      </c>
      <c r="T664" s="19" t="s">
        <v>36</v>
      </c>
      <c r="U664" s="20" t="s">
        <v>37</v>
      </c>
      <c r="V664" s="21" t="s">
        <v>38</v>
      </c>
      <c r="W664" s="22">
        <v>17</v>
      </c>
      <c r="X664" s="23"/>
    </row>
    <row r="665" spans="1:24" s="1" customFormat="1" ht="35" customHeight="1" x14ac:dyDescent="0.3">
      <c r="A665" s="24" t="s">
        <v>23</v>
      </c>
      <c r="B665" s="24" t="s">
        <v>734</v>
      </c>
      <c r="C665" s="12" t="s">
        <v>735</v>
      </c>
      <c r="D665" s="50"/>
      <c r="E665" s="35" t="str">
        <f>HYPERLINK("https://www.google.ru/search?q=1005012-036&amp;newwindow=1&amp;tbm=isch","Еще фото")</f>
        <v>Еще фото</v>
      </c>
      <c r="F665" s="26"/>
      <c r="G665" s="24" t="s">
        <v>725</v>
      </c>
      <c r="H665" s="24" t="s">
        <v>28</v>
      </c>
      <c r="I665" s="24" t="s">
        <v>726</v>
      </c>
      <c r="J665" s="14" t="s">
        <v>45</v>
      </c>
      <c r="K665" s="15" t="s">
        <v>31</v>
      </c>
      <c r="L665" s="53"/>
      <c r="M665" s="14"/>
      <c r="N665" s="14" t="s">
        <v>81</v>
      </c>
      <c r="O665" s="14"/>
      <c r="P665" s="15" t="s">
        <v>737</v>
      </c>
      <c r="Q665" s="16">
        <v>2599</v>
      </c>
      <c r="R665" s="17">
        <v>71.61</v>
      </c>
      <c r="S665" s="18">
        <v>848.43549999999993</v>
      </c>
      <c r="T665" s="19" t="s">
        <v>36</v>
      </c>
      <c r="U665" s="20" t="s">
        <v>39</v>
      </c>
      <c r="V665" s="22">
        <v>44</v>
      </c>
      <c r="W665" s="22">
        <v>43</v>
      </c>
      <c r="X665" s="23"/>
    </row>
    <row r="666" spans="1:24" s="1" customFormat="1" ht="37.049999999999997" customHeight="1" x14ac:dyDescent="0.3">
      <c r="A666" s="24" t="s">
        <v>23</v>
      </c>
      <c r="B666" s="24" t="s">
        <v>734</v>
      </c>
      <c r="C666" s="12" t="s">
        <v>735</v>
      </c>
      <c r="D666" s="51"/>
      <c r="E666" s="35" t="str">
        <f>HYPERLINK("https://www.google.ru/search?q=1005012-036&amp;newwindow=1&amp;tbm=isch","Еще фото")</f>
        <v>Еще фото</v>
      </c>
      <c r="F666" s="26"/>
      <c r="G666" s="24" t="s">
        <v>725</v>
      </c>
      <c r="H666" s="24" t="s">
        <v>28</v>
      </c>
      <c r="I666" s="24" t="s">
        <v>726</v>
      </c>
      <c r="J666" s="14" t="s">
        <v>45</v>
      </c>
      <c r="K666" s="15" t="s">
        <v>31</v>
      </c>
      <c r="L666" s="54"/>
      <c r="M666" s="14"/>
      <c r="N666" s="14" t="s">
        <v>81</v>
      </c>
      <c r="O666" s="14"/>
      <c r="P666" s="15" t="s">
        <v>737</v>
      </c>
      <c r="Q666" s="16">
        <v>2599</v>
      </c>
      <c r="R666" s="17">
        <v>71.61</v>
      </c>
      <c r="S666" s="18">
        <v>848.43549999999993</v>
      </c>
      <c r="T666" s="19" t="s">
        <v>36</v>
      </c>
      <c r="U666" s="20" t="s">
        <v>40</v>
      </c>
      <c r="V666" s="22">
        <v>46</v>
      </c>
      <c r="W666" s="22">
        <v>58</v>
      </c>
      <c r="X666" s="23"/>
    </row>
    <row r="667" spans="1:24" s="1" customFormat="1" ht="26" customHeight="1" x14ac:dyDescent="0.3">
      <c r="A667" s="11" t="s">
        <v>23</v>
      </c>
      <c r="B667" s="11" t="s">
        <v>738</v>
      </c>
      <c r="C667" s="12" t="s">
        <v>739</v>
      </c>
      <c r="D667" s="49"/>
      <c r="E667" s="35" t="str">
        <f>HYPERLINK("https://www.google.ru/search?q=1005012-100&amp;newwindow=1&amp;tbm=isch","Еще фото")</f>
        <v>Еще фото</v>
      </c>
      <c r="F667" s="13" t="s">
        <v>26</v>
      </c>
      <c r="G667" s="11" t="s">
        <v>725</v>
      </c>
      <c r="H667" s="11" t="s">
        <v>28</v>
      </c>
      <c r="I667" s="14" t="s">
        <v>726</v>
      </c>
      <c r="J667" s="14" t="s">
        <v>45</v>
      </c>
      <c r="K667" s="15" t="s">
        <v>31</v>
      </c>
      <c r="L667" s="52" t="s">
        <v>736</v>
      </c>
      <c r="M667" s="14"/>
      <c r="N667" s="14" t="s">
        <v>325</v>
      </c>
      <c r="O667" s="14"/>
      <c r="P667" s="15" t="s">
        <v>737</v>
      </c>
      <c r="Q667" s="16">
        <v>2299</v>
      </c>
      <c r="R667" s="17">
        <v>69.650000000000006</v>
      </c>
      <c r="S667" s="18">
        <v>802.43549999999993</v>
      </c>
      <c r="T667" s="19" t="s">
        <v>36</v>
      </c>
      <c r="U667" s="20" t="s">
        <v>37</v>
      </c>
      <c r="V667" s="21" t="s">
        <v>38</v>
      </c>
      <c r="W667" s="22">
        <v>41</v>
      </c>
      <c r="X667" s="23"/>
    </row>
    <row r="668" spans="1:24" s="1" customFormat="1" ht="26" customHeight="1" x14ac:dyDescent="0.3">
      <c r="A668" s="24" t="s">
        <v>23</v>
      </c>
      <c r="B668" s="24" t="s">
        <v>738</v>
      </c>
      <c r="C668" s="12" t="s">
        <v>739</v>
      </c>
      <c r="D668" s="50"/>
      <c r="E668" s="35" t="str">
        <f>HYPERLINK("https://www.google.ru/search?q=1005012-100&amp;newwindow=1&amp;tbm=isch","Еще фото")</f>
        <v>Еще фото</v>
      </c>
      <c r="F668" s="13" t="s">
        <v>26</v>
      </c>
      <c r="G668" s="24" t="s">
        <v>725</v>
      </c>
      <c r="H668" s="24" t="s">
        <v>28</v>
      </c>
      <c r="I668" s="24" t="s">
        <v>726</v>
      </c>
      <c r="J668" s="14" t="s">
        <v>45</v>
      </c>
      <c r="K668" s="15" t="s">
        <v>31</v>
      </c>
      <c r="L668" s="53"/>
      <c r="M668" s="14"/>
      <c r="N668" s="14" t="s">
        <v>325</v>
      </c>
      <c r="O668" s="14"/>
      <c r="P668" s="15" t="s">
        <v>737</v>
      </c>
      <c r="Q668" s="16">
        <v>2299</v>
      </c>
      <c r="R668" s="17">
        <v>69.650000000000006</v>
      </c>
      <c r="S668" s="18">
        <v>802.43549999999993</v>
      </c>
      <c r="T668" s="19" t="s">
        <v>36</v>
      </c>
      <c r="U668" s="20" t="s">
        <v>39</v>
      </c>
      <c r="V668" s="22">
        <v>44</v>
      </c>
      <c r="W668" s="22">
        <v>94</v>
      </c>
      <c r="X668" s="23"/>
    </row>
    <row r="669" spans="1:24" s="1" customFormat="1" ht="26" customHeight="1" x14ac:dyDescent="0.3">
      <c r="A669" s="24" t="s">
        <v>23</v>
      </c>
      <c r="B669" s="24" t="s">
        <v>738</v>
      </c>
      <c r="C669" s="12" t="s">
        <v>739</v>
      </c>
      <c r="D669" s="50"/>
      <c r="E669" s="35" t="str">
        <f>HYPERLINK("https://www.google.ru/search?q=1005012-100&amp;newwindow=1&amp;tbm=isch","Еще фото")</f>
        <v>Еще фото</v>
      </c>
      <c r="F669" s="13" t="s">
        <v>26</v>
      </c>
      <c r="G669" s="24" t="s">
        <v>725</v>
      </c>
      <c r="H669" s="24" t="s">
        <v>28</v>
      </c>
      <c r="I669" s="24" t="s">
        <v>726</v>
      </c>
      <c r="J669" s="14" t="s">
        <v>45</v>
      </c>
      <c r="K669" s="15" t="s">
        <v>31</v>
      </c>
      <c r="L669" s="53"/>
      <c r="M669" s="14"/>
      <c r="N669" s="14" t="s">
        <v>325</v>
      </c>
      <c r="O669" s="14"/>
      <c r="P669" s="15" t="s">
        <v>737</v>
      </c>
      <c r="Q669" s="16">
        <v>2299</v>
      </c>
      <c r="R669" s="17">
        <v>69.650000000000006</v>
      </c>
      <c r="S669" s="18">
        <v>802.43549999999993</v>
      </c>
      <c r="T669" s="19" t="s">
        <v>36</v>
      </c>
      <c r="U669" s="20" t="s">
        <v>40</v>
      </c>
      <c r="V669" s="22">
        <v>46</v>
      </c>
      <c r="W669" s="22">
        <v>162</v>
      </c>
      <c r="X669" s="23"/>
    </row>
    <row r="670" spans="1:24" s="1" customFormat="1" ht="26" customHeight="1" x14ac:dyDescent="0.3">
      <c r="A670" s="24" t="s">
        <v>23</v>
      </c>
      <c r="B670" s="24" t="s">
        <v>738</v>
      </c>
      <c r="C670" s="12" t="s">
        <v>739</v>
      </c>
      <c r="D670" s="51"/>
      <c r="E670" s="35" t="str">
        <f>HYPERLINK("https://www.google.ru/search?q=1005012-100&amp;newwindow=1&amp;tbm=isch","Еще фото")</f>
        <v>Еще фото</v>
      </c>
      <c r="F670" s="13" t="s">
        <v>26</v>
      </c>
      <c r="G670" s="24" t="s">
        <v>725</v>
      </c>
      <c r="H670" s="24" t="s">
        <v>28</v>
      </c>
      <c r="I670" s="24" t="s">
        <v>726</v>
      </c>
      <c r="J670" s="14" t="s">
        <v>45</v>
      </c>
      <c r="K670" s="15" t="s">
        <v>31</v>
      </c>
      <c r="L670" s="54"/>
      <c r="M670" s="14"/>
      <c r="N670" s="14" t="s">
        <v>325</v>
      </c>
      <c r="O670" s="14"/>
      <c r="P670" s="15" t="s">
        <v>737</v>
      </c>
      <c r="Q670" s="16">
        <v>2299</v>
      </c>
      <c r="R670" s="17">
        <v>69.650000000000006</v>
      </c>
      <c r="S670" s="18">
        <v>802.43549999999993</v>
      </c>
      <c r="T670" s="19" t="s">
        <v>36</v>
      </c>
      <c r="U670" s="20" t="s">
        <v>49</v>
      </c>
      <c r="V670" s="21" t="s">
        <v>50</v>
      </c>
      <c r="W670" s="22">
        <v>6</v>
      </c>
      <c r="X670" s="23"/>
    </row>
    <row r="671" spans="1:24" s="1" customFormat="1" ht="35" customHeight="1" x14ac:dyDescent="0.3">
      <c r="A671" s="11" t="s">
        <v>23</v>
      </c>
      <c r="B671" s="11" t="s">
        <v>740</v>
      </c>
      <c r="C671" s="12" t="s">
        <v>741</v>
      </c>
      <c r="D671" s="49"/>
      <c r="E671" s="35" t="str">
        <f>HYPERLINK("https://www.google.ru/search?q=1005012-001&amp;newwindow=1&amp;tbm=isch","Еще фото")</f>
        <v>Еще фото</v>
      </c>
      <c r="F671" s="26"/>
      <c r="G671" s="11" t="s">
        <v>725</v>
      </c>
      <c r="H671" s="11" t="s">
        <v>28</v>
      </c>
      <c r="I671" s="14" t="s">
        <v>726</v>
      </c>
      <c r="J671" s="14" t="s">
        <v>45</v>
      </c>
      <c r="K671" s="15" t="s">
        <v>31</v>
      </c>
      <c r="L671" s="52" t="s">
        <v>736</v>
      </c>
      <c r="M671" s="14"/>
      <c r="N671" s="14" t="s">
        <v>57</v>
      </c>
      <c r="O671" s="14"/>
      <c r="P671" s="15" t="s">
        <v>742</v>
      </c>
      <c r="Q671" s="16">
        <v>2299</v>
      </c>
      <c r="R671" s="17">
        <v>67.47</v>
      </c>
      <c r="S671" s="18">
        <v>859.93549999999993</v>
      </c>
      <c r="T671" s="19" t="s">
        <v>36</v>
      </c>
      <c r="U671" s="20" t="s">
        <v>37</v>
      </c>
      <c r="V671" s="21" t="s">
        <v>38</v>
      </c>
      <c r="W671" s="22">
        <v>22</v>
      </c>
      <c r="X671" s="23"/>
    </row>
    <row r="672" spans="1:24" s="1" customFormat="1" ht="35" customHeight="1" x14ac:dyDescent="0.3">
      <c r="A672" s="24" t="s">
        <v>23</v>
      </c>
      <c r="B672" s="24" t="s">
        <v>740</v>
      </c>
      <c r="C672" s="12" t="s">
        <v>741</v>
      </c>
      <c r="D672" s="50"/>
      <c r="E672" s="35" t="str">
        <f>HYPERLINK("https://www.google.ru/search?q=1005012-001&amp;newwindow=1&amp;tbm=isch","Еще фото")</f>
        <v>Еще фото</v>
      </c>
      <c r="F672" s="26"/>
      <c r="G672" s="24" t="s">
        <v>725</v>
      </c>
      <c r="H672" s="24" t="s">
        <v>28</v>
      </c>
      <c r="I672" s="24" t="s">
        <v>726</v>
      </c>
      <c r="J672" s="14" t="s">
        <v>45</v>
      </c>
      <c r="K672" s="15" t="s">
        <v>31</v>
      </c>
      <c r="L672" s="53"/>
      <c r="M672" s="14"/>
      <c r="N672" s="14" t="s">
        <v>57</v>
      </c>
      <c r="O672" s="14"/>
      <c r="P672" s="15" t="s">
        <v>742</v>
      </c>
      <c r="Q672" s="16">
        <v>2299</v>
      </c>
      <c r="R672" s="17">
        <v>67.47</v>
      </c>
      <c r="S672" s="18">
        <v>859.93549999999993</v>
      </c>
      <c r="T672" s="19" t="s">
        <v>36</v>
      </c>
      <c r="U672" s="20" t="s">
        <v>39</v>
      </c>
      <c r="V672" s="22">
        <v>44</v>
      </c>
      <c r="W672" s="22">
        <v>49</v>
      </c>
      <c r="X672" s="23"/>
    </row>
    <row r="673" spans="1:24" s="1" customFormat="1" ht="37.049999999999997" customHeight="1" x14ac:dyDescent="0.3">
      <c r="A673" s="24" t="s">
        <v>23</v>
      </c>
      <c r="B673" s="24" t="s">
        <v>740</v>
      </c>
      <c r="C673" s="12" t="s">
        <v>741</v>
      </c>
      <c r="D673" s="51"/>
      <c r="E673" s="35" t="str">
        <f>HYPERLINK("https://www.google.ru/search?q=1005012-001&amp;newwindow=1&amp;tbm=isch","Еще фото")</f>
        <v>Еще фото</v>
      </c>
      <c r="F673" s="26"/>
      <c r="G673" s="24" t="s">
        <v>725</v>
      </c>
      <c r="H673" s="24" t="s">
        <v>28</v>
      </c>
      <c r="I673" s="24" t="s">
        <v>726</v>
      </c>
      <c r="J673" s="14" t="s">
        <v>45</v>
      </c>
      <c r="K673" s="15" t="s">
        <v>31</v>
      </c>
      <c r="L673" s="54"/>
      <c r="M673" s="14"/>
      <c r="N673" s="14" t="s">
        <v>57</v>
      </c>
      <c r="O673" s="14"/>
      <c r="P673" s="15" t="s">
        <v>742</v>
      </c>
      <c r="Q673" s="16">
        <v>2299</v>
      </c>
      <c r="R673" s="17">
        <v>67.47</v>
      </c>
      <c r="S673" s="18">
        <v>859.93549999999993</v>
      </c>
      <c r="T673" s="19" t="s">
        <v>36</v>
      </c>
      <c r="U673" s="20" t="s">
        <v>40</v>
      </c>
      <c r="V673" s="22">
        <v>46</v>
      </c>
      <c r="W673" s="22">
        <v>50</v>
      </c>
      <c r="X673" s="23"/>
    </row>
    <row r="674" spans="1:24" s="1" customFormat="1" ht="26" customHeight="1" x14ac:dyDescent="0.3">
      <c r="A674" s="11" t="s">
        <v>23</v>
      </c>
      <c r="B674" s="11" t="s">
        <v>743</v>
      </c>
      <c r="C674" s="12" t="s">
        <v>744</v>
      </c>
      <c r="D674" s="49"/>
      <c r="E674" s="35" t="str">
        <f>HYPERLINK("https://www.google.ru/search?q=1005044-012&amp;newwindow=1&amp;tbm=isch","Еще фото")</f>
        <v>Еще фото</v>
      </c>
      <c r="F674" s="26"/>
      <c r="G674" s="11" t="s">
        <v>725</v>
      </c>
      <c r="H674" s="11" t="s">
        <v>28</v>
      </c>
      <c r="I674" s="14" t="s">
        <v>726</v>
      </c>
      <c r="J674" s="14" t="s">
        <v>30</v>
      </c>
      <c r="K674" s="15" t="s">
        <v>54</v>
      </c>
      <c r="L674" s="52" t="s">
        <v>745</v>
      </c>
      <c r="M674" s="14"/>
      <c r="N674" s="14" t="s">
        <v>231</v>
      </c>
      <c r="O674" s="14"/>
      <c r="P674" s="15" t="s">
        <v>746</v>
      </c>
      <c r="Q674" s="16">
        <v>2999</v>
      </c>
      <c r="R674" s="17">
        <v>63</v>
      </c>
      <c r="S674" s="27">
        <v>1276.0744999999999</v>
      </c>
      <c r="T674" s="19" t="s">
        <v>36</v>
      </c>
      <c r="U674" s="20" t="s">
        <v>39</v>
      </c>
      <c r="V674" s="21" t="s">
        <v>59</v>
      </c>
      <c r="W674" s="22">
        <v>135</v>
      </c>
      <c r="X674" s="23"/>
    </row>
    <row r="675" spans="1:24" s="1" customFormat="1" ht="26" customHeight="1" x14ac:dyDescent="0.3">
      <c r="A675" s="24" t="s">
        <v>23</v>
      </c>
      <c r="B675" s="24" t="s">
        <v>743</v>
      </c>
      <c r="C675" s="12" t="s">
        <v>744</v>
      </c>
      <c r="D675" s="50"/>
      <c r="E675" s="35" t="str">
        <f>HYPERLINK("https://www.google.ru/search?q=1005044-012&amp;newwindow=1&amp;tbm=isch","Еще фото")</f>
        <v>Еще фото</v>
      </c>
      <c r="F675" s="26"/>
      <c r="G675" s="24" t="s">
        <v>725</v>
      </c>
      <c r="H675" s="24" t="s">
        <v>28</v>
      </c>
      <c r="I675" s="24" t="s">
        <v>726</v>
      </c>
      <c r="J675" s="14" t="s">
        <v>30</v>
      </c>
      <c r="K675" s="15" t="s">
        <v>54</v>
      </c>
      <c r="L675" s="53"/>
      <c r="M675" s="14"/>
      <c r="N675" s="14" t="s">
        <v>231</v>
      </c>
      <c r="O675" s="14"/>
      <c r="P675" s="15" t="s">
        <v>746</v>
      </c>
      <c r="Q675" s="16">
        <v>2999</v>
      </c>
      <c r="R675" s="17">
        <v>63</v>
      </c>
      <c r="S675" s="27">
        <v>1276.0744999999999</v>
      </c>
      <c r="T675" s="19" t="s">
        <v>36</v>
      </c>
      <c r="U675" s="20" t="s">
        <v>40</v>
      </c>
      <c r="V675" s="21" t="s">
        <v>42</v>
      </c>
      <c r="W675" s="22">
        <v>341</v>
      </c>
      <c r="X675" s="23"/>
    </row>
    <row r="676" spans="1:24" s="1" customFormat="1" ht="26" customHeight="1" x14ac:dyDescent="0.3">
      <c r="A676" s="24" t="s">
        <v>23</v>
      </c>
      <c r="B676" s="24" t="s">
        <v>743</v>
      </c>
      <c r="C676" s="12" t="s">
        <v>744</v>
      </c>
      <c r="D676" s="50"/>
      <c r="E676" s="35" t="str">
        <f>HYPERLINK("https://www.google.ru/search?q=1005044-012&amp;newwindow=1&amp;tbm=isch","Еще фото")</f>
        <v>Еще фото</v>
      </c>
      <c r="F676" s="26"/>
      <c r="G676" s="24" t="s">
        <v>725</v>
      </c>
      <c r="H676" s="24" t="s">
        <v>28</v>
      </c>
      <c r="I676" s="24" t="s">
        <v>726</v>
      </c>
      <c r="J676" s="14" t="s">
        <v>30</v>
      </c>
      <c r="K676" s="15" t="s">
        <v>54</v>
      </c>
      <c r="L676" s="53"/>
      <c r="M676" s="14"/>
      <c r="N676" s="14" t="s">
        <v>231</v>
      </c>
      <c r="O676" s="14"/>
      <c r="P676" s="15" t="s">
        <v>746</v>
      </c>
      <c r="Q676" s="16">
        <v>2999</v>
      </c>
      <c r="R676" s="17">
        <v>63</v>
      </c>
      <c r="S676" s="27">
        <v>1276.0744999999999</v>
      </c>
      <c r="T676" s="19" t="s">
        <v>36</v>
      </c>
      <c r="U676" s="20" t="s">
        <v>41</v>
      </c>
      <c r="V676" s="21" t="s">
        <v>50</v>
      </c>
      <c r="W676" s="22">
        <v>348</v>
      </c>
      <c r="X676" s="23"/>
    </row>
    <row r="677" spans="1:24" s="1" customFormat="1" ht="26" customHeight="1" x14ac:dyDescent="0.3">
      <c r="A677" s="24" t="s">
        <v>23</v>
      </c>
      <c r="B677" s="24" t="s">
        <v>743</v>
      </c>
      <c r="C677" s="12" t="s">
        <v>744</v>
      </c>
      <c r="D677" s="51"/>
      <c r="E677" s="35" t="str">
        <f>HYPERLINK("https://www.google.ru/search?q=1005044-012&amp;newwindow=1&amp;tbm=isch","Еще фото")</f>
        <v>Еще фото</v>
      </c>
      <c r="F677" s="26"/>
      <c r="G677" s="24" t="s">
        <v>725</v>
      </c>
      <c r="H677" s="24" t="s">
        <v>28</v>
      </c>
      <c r="I677" s="24" t="s">
        <v>726</v>
      </c>
      <c r="J677" s="14" t="s">
        <v>30</v>
      </c>
      <c r="K677" s="15" t="s">
        <v>54</v>
      </c>
      <c r="L677" s="54"/>
      <c r="M677" s="14"/>
      <c r="N677" s="14" t="s">
        <v>231</v>
      </c>
      <c r="O677" s="14"/>
      <c r="P677" s="15" t="s">
        <v>746</v>
      </c>
      <c r="Q677" s="16">
        <v>2999</v>
      </c>
      <c r="R677" s="17">
        <v>63</v>
      </c>
      <c r="S677" s="27">
        <v>1276.0744999999999</v>
      </c>
      <c r="T677" s="19" t="s">
        <v>36</v>
      </c>
      <c r="U677" s="20" t="s">
        <v>49</v>
      </c>
      <c r="V677" s="21" t="s">
        <v>60</v>
      </c>
      <c r="W677" s="22">
        <v>349</v>
      </c>
      <c r="X677" s="23"/>
    </row>
    <row r="678" spans="1:24" s="1" customFormat="1" ht="26" customHeight="1" x14ac:dyDescent="0.3">
      <c r="A678" s="11" t="s">
        <v>23</v>
      </c>
      <c r="B678" s="11" t="s">
        <v>747</v>
      </c>
      <c r="C678" s="12" t="s">
        <v>748</v>
      </c>
      <c r="D678" s="49"/>
      <c r="E678" s="35" t="str">
        <f>HYPERLINK("https://www.google.ru/search?q=1005044-036&amp;newwindow=1&amp;tbm=isch","Еще фото")</f>
        <v>Еще фото</v>
      </c>
      <c r="F678" s="26"/>
      <c r="G678" s="11" t="s">
        <v>725</v>
      </c>
      <c r="H678" s="11" t="s">
        <v>28</v>
      </c>
      <c r="I678" s="14" t="s">
        <v>726</v>
      </c>
      <c r="J678" s="14" t="s">
        <v>30</v>
      </c>
      <c r="K678" s="15" t="s">
        <v>54</v>
      </c>
      <c r="L678" s="52" t="s">
        <v>745</v>
      </c>
      <c r="M678" s="14"/>
      <c r="N678" s="14" t="s">
        <v>148</v>
      </c>
      <c r="O678" s="14"/>
      <c r="P678" s="15" t="s">
        <v>746</v>
      </c>
      <c r="Q678" s="16">
        <v>2999</v>
      </c>
      <c r="R678" s="17">
        <v>63</v>
      </c>
      <c r="S678" s="27">
        <v>1276.0744999999999</v>
      </c>
      <c r="T678" s="19" t="s">
        <v>36</v>
      </c>
      <c r="U678" s="20" t="s">
        <v>39</v>
      </c>
      <c r="V678" s="21" t="s">
        <v>59</v>
      </c>
      <c r="W678" s="22">
        <v>147</v>
      </c>
      <c r="X678" s="23"/>
    </row>
    <row r="679" spans="1:24" s="1" customFormat="1" ht="26" customHeight="1" x14ac:dyDescent="0.3">
      <c r="A679" s="24" t="s">
        <v>23</v>
      </c>
      <c r="B679" s="24" t="s">
        <v>747</v>
      </c>
      <c r="C679" s="12" t="s">
        <v>748</v>
      </c>
      <c r="D679" s="50"/>
      <c r="E679" s="35" t="str">
        <f>HYPERLINK("https://www.google.ru/search?q=1005044-036&amp;newwindow=1&amp;tbm=isch","Еще фото")</f>
        <v>Еще фото</v>
      </c>
      <c r="F679" s="26"/>
      <c r="G679" s="24" t="s">
        <v>725</v>
      </c>
      <c r="H679" s="24" t="s">
        <v>28</v>
      </c>
      <c r="I679" s="24" t="s">
        <v>726</v>
      </c>
      <c r="J679" s="14" t="s">
        <v>30</v>
      </c>
      <c r="K679" s="15" t="s">
        <v>54</v>
      </c>
      <c r="L679" s="53"/>
      <c r="M679" s="14"/>
      <c r="N679" s="14" t="s">
        <v>148</v>
      </c>
      <c r="O679" s="14"/>
      <c r="P679" s="15" t="s">
        <v>746</v>
      </c>
      <c r="Q679" s="16">
        <v>2999</v>
      </c>
      <c r="R679" s="17">
        <v>63</v>
      </c>
      <c r="S679" s="27">
        <v>1276.0744999999999</v>
      </c>
      <c r="T679" s="19" t="s">
        <v>36</v>
      </c>
      <c r="U679" s="20" t="s">
        <v>40</v>
      </c>
      <c r="V679" s="21" t="s">
        <v>42</v>
      </c>
      <c r="W679" s="22">
        <v>358</v>
      </c>
      <c r="X679" s="23"/>
    </row>
    <row r="680" spans="1:24" s="1" customFormat="1" ht="26" customHeight="1" x14ac:dyDescent="0.3">
      <c r="A680" s="24" t="s">
        <v>23</v>
      </c>
      <c r="B680" s="24" t="s">
        <v>747</v>
      </c>
      <c r="C680" s="12" t="s">
        <v>748</v>
      </c>
      <c r="D680" s="50"/>
      <c r="E680" s="35" t="str">
        <f>HYPERLINK("https://www.google.ru/search?q=1005044-036&amp;newwindow=1&amp;tbm=isch","Еще фото")</f>
        <v>Еще фото</v>
      </c>
      <c r="F680" s="26"/>
      <c r="G680" s="24" t="s">
        <v>725</v>
      </c>
      <c r="H680" s="24" t="s">
        <v>28</v>
      </c>
      <c r="I680" s="24" t="s">
        <v>726</v>
      </c>
      <c r="J680" s="14" t="s">
        <v>30</v>
      </c>
      <c r="K680" s="15" t="s">
        <v>54</v>
      </c>
      <c r="L680" s="53"/>
      <c r="M680" s="14"/>
      <c r="N680" s="14" t="s">
        <v>148</v>
      </c>
      <c r="O680" s="14"/>
      <c r="P680" s="15" t="s">
        <v>746</v>
      </c>
      <c r="Q680" s="16">
        <v>2999</v>
      </c>
      <c r="R680" s="17">
        <v>63</v>
      </c>
      <c r="S680" s="27">
        <v>1276.0744999999999</v>
      </c>
      <c r="T680" s="19" t="s">
        <v>36</v>
      </c>
      <c r="U680" s="20" t="s">
        <v>41</v>
      </c>
      <c r="V680" s="21" t="s">
        <v>50</v>
      </c>
      <c r="W680" s="22">
        <v>366</v>
      </c>
      <c r="X680" s="23"/>
    </row>
    <row r="681" spans="1:24" s="1" customFormat="1" ht="26" customHeight="1" x14ac:dyDescent="0.3">
      <c r="A681" s="24" t="s">
        <v>23</v>
      </c>
      <c r="B681" s="24" t="s">
        <v>747</v>
      </c>
      <c r="C681" s="12" t="s">
        <v>748</v>
      </c>
      <c r="D681" s="51"/>
      <c r="E681" s="35" t="str">
        <f>HYPERLINK("https://www.google.ru/search?q=1005044-036&amp;newwindow=1&amp;tbm=isch","Еще фото")</f>
        <v>Еще фото</v>
      </c>
      <c r="F681" s="26"/>
      <c r="G681" s="24" t="s">
        <v>725</v>
      </c>
      <c r="H681" s="24" t="s">
        <v>28</v>
      </c>
      <c r="I681" s="24" t="s">
        <v>726</v>
      </c>
      <c r="J681" s="14" t="s">
        <v>30</v>
      </c>
      <c r="K681" s="15" t="s">
        <v>54</v>
      </c>
      <c r="L681" s="54"/>
      <c r="M681" s="14"/>
      <c r="N681" s="14" t="s">
        <v>148</v>
      </c>
      <c r="O681" s="14"/>
      <c r="P681" s="15" t="s">
        <v>746</v>
      </c>
      <c r="Q681" s="16">
        <v>2999</v>
      </c>
      <c r="R681" s="17">
        <v>63</v>
      </c>
      <c r="S681" s="27">
        <v>1276.0744999999999</v>
      </c>
      <c r="T681" s="19" t="s">
        <v>36</v>
      </c>
      <c r="U681" s="20" t="s">
        <v>49</v>
      </c>
      <c r="V681" s="21" t="s">
        <v>60</v>
      </c>
      <c r="W681" s="22">
        <v>366</v>
      </c>
      <c r="X681" s="23"/>
    </row>
    <row r="682" spans="1:24" s="1" customFormat="1" ht="26" customHeight="1" x14ac:dyDescent="0.3">
      <c r="A682" s="11" t="s">
        <v>23</v>
      </c>
      <c r="B682" s="11" t="s">
        <v>749</v>
      </c>
      <c r="C682" s="12" t="s">
        <v>750</v>
      </c>
      <c r="D682" s="49"/>
      <c r="E682" s="35" t="str">
        <f>HYPERLINK("https://www.google.ru/search?q=1005037-300&amp;newwindow=1&amp;tbm=isch","Еще фото")</f>
        <v>Еще фото</v>
      </c>
      <c r="F682" s="13" t="s">
        <v>26</v>
      </c>
      <c r="G682" s="11" t="s">
        <v>725</v>
      </c>
      <c r="H682" s="11" t="s">
        <v>28</v>
      </c>
      <c r="I682" s="14" t="s">
        <v>726</v>
      </c>
      <c r="J682" s="14" t="s">
        <v>45</v>
      </c>
      <c r="K682" s="15" t="s">
        <v>54</v>
      </c>
      <c r="L682" s="52" t="s">
        <v>751</v>
      </c>
      <c r="M682" s="14"/>
      <c r="N682" s="14" t="s">
        <v>71</v>
      </c>
      <c r="O682" s="14"/>
      <c r="P682" s="15" t="s">
        <v>752</v>
      </c>
      <c r="Q682" s="16">
        <v>2299</v>
      </c>
      <c r="R682" s="17">
        <v>62.69</v>
      </c>
      <c r="S682" s="18">
        <v>986.43549999999993</v>
      </c>
      <c r="T682" s="19" t="s">
        <v>36</v>
      </c>
      <c r="U682" s="20" t="s">
        <v>39</v>
      </c>
      <c r="V682" s="21" t="s">
        <v>59</v>
      </c>
      <c r="W682" s="22">
        <v>14</v>
      </c>
      <c r="X682" s="23"/>
    </row>
    <row r="683" spans="1:24" s="1" customFormat="1" ht="26" customHeight="1" x14ac:dyDescent="0.3">
      <c r="A683" s="24" t="s">
        <v>23</v>
      </c>
      <c r="B683" s="24" t="s">
        <v>749</v>
      </c>
      <c r="C683" s="12" t="s">
        <v>750</v>
      </c>
      <c r="D683" s="50"/>
      <c r="E683" s="35" t="str">
        <f>HYPERLINK("https://www.google.ru/search?q=1005037-300&amp;newwindow=1&amp;tbm=isch","Еще фото")</f>
        <v>Еще фото</v>
      </c>
      <c r="F683" s="13" t="s">
        <v>26</v>
      </c>
      <c r="G683" s="24" t="s">
        <v>725</v>
      </c>
      <c r="H683" s="24" t="s">
        <v>28</v>
      </c>
      <c r="I683" s="24" t="s">
        <v>726</v>
      </c>
      <c r="J683" s="14" t="s">
        <v>45</v>
      </c>
      <c r="K683" s="15" t="s">
        <v>54</v>
      </c>
      <c r="L683" s="53"/>
      <c r="M683" s="14"/>
      <c r="N683" s="14" t="s">
        <v>71</v>
      </c>
      <c r="O683" s="14"/>
      <c r="P683" s="15" t="s">
        <v>752</v>
      </c>
      <c r="Q683" s="16">
        <v>2299</v>
      </c>
      <c r="R683" s="17">
        <v>62.69</v>
      </c>
      <c r="S683" s="18">
        <v>986.43549999999993</v>
      </c>
      <c r="T683" s="19" t="s">
        <v>36</v>
      </c>
      <c r="U683" s="20" t="s">
        <v>40</v>
      </c>
      <c r="V683" s="21" t="s">
        <v>42</v>
      </c>
      <c r="W683" s="22">
        <v>71</v>
      </c>
      <c r="X683" s="23"/>
    </row>
    <row r="684" spans="1:24" s="1" customFormat="1" ht="26" customHeight="1" x14ac:dyDescent="0.3">
      <c r="A684" s="24" t="s">
        <v>23</v>
      </c>
      <c r="B684" s="24" t="s">
        <v>749</v>
      </c>
      <c r="C684" s="12" t="s">
        <v>750</v>
      </c>
      <c r="D684" s="50"/>
      <c r="E684" s="35" t="str">
        <f>HYPERLINK("https://www.google.ru/search?q=1005037-300&amp;newwindow=1&amp;tbm=isch","Еще фото")</f>
        <v>Еще фото</v>
      </c>
      <c r="F684" s="13" t="s">
        <v>26</v>
      </c>
      <c r="G684" s="24" t="s">
        <v>725</v>
      </c>
      <c r="H684" s="24" t="s">
        <v>28</v>
      </c>
      <c r="I684" s="24" t="s">
        <v>726</v>
      </c>
      <c r="J684" s="14" t="s">
        <v>45</v>
      </c>
      <c r="K684" s="15" t="s">
        <v>54</v>
      </c>
      <c r="L684" s="53"/>
      <c r="M684" s="14"/>
      <c r="N684" s="14" t="s">
        <v>71</v>
      </c>
      <c r="O684" s="14"/>
      <c r="P684" s="15" t="s">
        <v>752</v>
      </c>
      <c r="Q684" s="16">
        <v>2299</v>
      </c>
      <c r="R684" s="17">
        <v>62.69</v>
      </c>
      <c r="S684" s="18">
        <v>986.43549999999993</v>
      </c>
      <c r="T684" s="19" t="s">
        <v>36</v>
      </c>
      <c r="U684" s="20" t="s">
        <v>41</v>
      </c>
      <c r="V684" s="21" t="s">
        <v>50</v>
      </c>
      <c r="W684" s="22">
        <v>109</v>
      </c>
      <c r="X684" s="23"/>
    </row>
    <row r="685" spans="1:24" s="1" customFormat="1" ht="26" customHeight="1" x14ac:dyDescent="0.3">
      <c r="A685" s="24" t="s">
        <v>23</v>
      </c>
      <c r="B685" s="24" t="s">
        <v>749</v>
      </c>
      <c r="C685" s="12" t="s">
        <v>750</v>
      </c>
      <c r="D685" s="51"/>
      <c r="E685" s="35" t="str">
        <f>HYPERLINK("https://www.google.ru/search?q=1005037-300&amp;newwindow=1&amp;tbm=isch","Еще фото")</f>
        <v>Еще фото</v>
      </c>
      <c r="F685" s="13" t="s">
        <v>26</v>
      </c>
      <c r="G685" s="24" t="s">
        <v>725</v>
      </c>
      <c r="H685" s="24" t="s">
        <v>28</v>
      </c>
      <c r="I685" s="24" t="s">
        <v>726</v>
      </c>
      <c r="J685" s="14" t="s">
        <v>45</v>
      </c>
      <c r="K685" s="15" t="s">
        <v>54</v>
      </c>
      <c r="L685" s="54"/>
      <c r="M685" s="14"/>
      <c r="N685" s="14" t="s">
        <v>71</v>
      </c>
      <c r="O685" s="14"/>
      <c r="P685" s="15" t="s">
        <v>752</v>
      </c>
      <c r="Q685" s="16">
        <v>2299</v>
      </c>
      <c r="R685" s="17">
        <v>62.69</v>
      </c>
      <c r="S685" s="18">
        <v>986.43549999999993</v>
      </c>
      <c r="T685" s="19" t="s">
        <v>36</v>
      </c>
      <c r="U685" s="20" t="s">
        <v>49</v>
      </c>
      <c r="V685" s="21" t="s">
        <v>60</v>
      </c>
      <c r="W685" s="22">
        <v>39</v>
      </c>
      <c r="X685" s="23"/>
    </row>
    <row r="686" spans="1:24" s="1" customFormat="1" ht="52.05" customHeight="1" x14ac:dyDescent="0.3">
      <c r="A686" s="11" t="s">
        <v>23</v>
      </c>
      <c r="B686" s="11" t="s">
        <v>753</v>
      </c>
      <c r="C686" s="12" t="s">
        <v>754</v>
      </c>
      <c r="D686" s="55"/>
      <c r="E686" s="35" t="str">
        <f>HYPERLINK("https://www.google.ru/search?q=1005009-660&amp;newwindow=1&amp;tbm=isch","Еще фото")</f>
        <v>Еще фото</v>
      </c>
      <c r="F686" s="26"/>
      <c r="G686" s="11" t="s">
        <v>725</v>
      </c>
      <c r="H686" s="11" t="s">
        <v>28</v>
      </c>
      <c r="I686" s="14" t="s">
        <v>726</v>
      </c>
      <c r="J686" s="14" t="s">
        <v>30</v>
      </c>
      <c r="K686" s="15" t="s">
        <v>31</v>
      </c>
      <c r="L686" s="52" t="s">
        <v>727</v>
      </c>
      <c r="M686" s="14"/>
      <c r="N686" s="14" t="s">
        <v>276</v>
      </c>
      <c r="O686" s="14"/>
      <c r="P686" s="15" t="s">
        <v>728</v>
      </c>
      <c r="Q686" s="16">
        <v>1999</v>
      </c>
      <c r="R686" s="17">
        <v>62.59</v>
      </c>
      <c r="S686" s="18">
        <v>859.93549999999993</v>
      </c>
      <c r="T686" s="19" t="s">
        <v>36</v>
      </c>
      <c r="U686" s="20" t="s">
        <v>39</v>
      </c>
      <c r="V686" s="22">
        <v>44</v>
      </c>
      <c r="W686" s="22">
        <v>23</v>
      </c>
      <c r="X686" s="23"/>
    </row>
    <row r="687" spans="1:24" s="1" customFormat="1" ht="61.05" customHeight="1" x14ac:dyDescent="0.3">
      <c r="A687" s="24" t="s">
        <v>23</v>
      </c>
      <c r="B687" s="24" t="s">
        <v>753</v>
      </c>
      <c r="C687" s="12" t="s">
        <v>754</v>
      </c>
      <c r="D687" s="56"/>
      <c r="E687" s="35" t="str">
        <f>HYPERLINK("https://www.google.ru/search?q=1005009-660&amp;newwindow=1&amp;tbm=isch","Еще фото")</f>
        <v>Еще фото</v>
      </c>
      <c r="F687" s="26"/>
      <c r="G687" s="24" t="s">
        <v>725</v>
      </c>
      <c r="H687" s="24" t="s">
        <v>28</v>
      </c>
      <c r="I687" s="24" t="s">
        <v>726</v>
      </c>
      <c r="J687" s="14" t="s">
        <v>30</v>
      </c>
      <c r="K687" s="15" t="s">
        <v>31</v>
      </c>
      <c r="L687" s="54"/>
      <c r="M687" s="14"/>
      <c r="N687" s="14" t="s">
        <v>276</v>
      </c>
      <c r="O687" s="14"/>
      <c r="P687" s="15" t="s">
        <v>728</v>
      </c>
      <c r="Q687" s="16">
        <v>1999</v>
      </c>
      <c r="R687" s="17">
        <v>62.59</v>
      </c>
      <c r="S687" s="18">
        <v>859.93549999999993</v>
      </c>
      <c r="T687" s="19" t="s">
        <v>36</v>
      </c>
      <c r="U687" s="20" t="s">
        <v>40</v>
      </c>
      <c r="V687" s="22">
        <v>46</v>
      </c>
      <c r="W687" s="22">
        <v>34</v>
      </c>
      <c r="X687" s="23"/>
    </row>
    <row r="688" spans="1:24" s="1" customFormat="1" ht="35" customHeight="1" x14ac:dyDescent="0.3">
      <c r="A688" s="11" t="s">
        <v>23</v>
      </c>
      <c r="B688" s="11" t="s">
        <v>755</v>
      </c>
      <c r="C688" s="12" t="s">
        <v>756</v>
      </c>
      <c r="D688" s="49"/>
      <c r="E688" s="35" t="str">
        <f>HYPERLINK("https://www.google.ru/search?q=1003004-002&amp;newwindow=1&amp;tbm=isch","Еще фото")</f>
        <v>Еще фото</v>
      </c>
      <c r="F688" s="26" t="s">
        <v>77</v>
      </c>
      <c r="G688" s="11" t="s">
        <v>595</v>
      </c>
      <c r="H688" s="11" t="s">
        <v>28</v>
      </c>
      <c r="I688" s="14" t="s">
        <v>726</v>
      </c>
      <c r="J688" s="14" t="s">
        <v>30</v>
      </c>
      <c r="K688" s="15" t="s">
        <v>54</v>
      </c>
      <c r="L688" s="52" t="s">
        <v>757</v>
      </c>
      <c r="M688" s="14"/>
      <c r="N688" s="14" t="s">
        <v>57</v>
      </c>
      <c r="O688" s="14"/>
      <c r="P688" s="15" t="s">
        <v>120</v>
      </c>
      <c r="Q688" s="16">
        <v>2999</v>
      </c>
      <c r="R688" s="17">
        <v>60</v>
      </c>
      <c r="S688" s="27">
        <v>1379.5399999999997</v>
      </c>
      <c r="T688" s="19" t="s">
        <v>36</v>
      </c>
      <c r="U688" s="20" t="s">
        <v>41</v>
      </c>
      <c r="V688" s="21" t="s">
        <v>50</v>
      </c>
      <c r="W688" s="22">
        <v>1</v>
      </c>
      <c r="X688" s="23"/>
    </row>
    <row r="689" spans="1:24" s="1" customFormat="1" ht="35" customHeight="1" x14ac:dyDescent="0.3">
      <c r="A689" s="24" t="s">
        <v>23</v>
      </c>
      <c r="B689" s="24" t="s">
        <v>755</v>
      </c>
      <c r="C689" s="12" t="s">
        <v>756</v>
      </c>
      <c r="D689" s="50"/>
      <c r="E689" s="35" t="str">
        <f>HYPERLINK("https://www.google.ru/search?q=1003004-002&amp;newwindow=1&amp;tbm=isch","Еще фото")</f>
        <v>Еще фото</v>
      </c>
      <c r="F689" s="26" t="s">
        <v>77</v>
      </c>
      <c r="G689" s="24" t="s">
        <v>595</v>
      </c>
      <c r="H689" s="24" t="s">
        <v>28</v>
      </c>
      <c r="I689" s="24" t="s">
        <v>726</v>
      </c>
      <c r="J689" s="14" t="s">
        <v>30</v>
      </c>
      <c r="K689" s="15" t="s">
        <v>54</v>
      </c>
      <c r="L689" s="53"/>
      <c r="M689" s="14"/>
      <c r="N689" s="14" t="s">
        <v>57</v>
      </c>
      <c r="O689" s="14"/>
      <c r="P689" s="15" t="s">
        <v>120</v>
      </c>
      <c r="Q689" s="16">
        <v>2999</v>
      </c>
      <c r="R689" s="17">
        <v>60</v>
      </c>
      <c r="S689" s="27">
        <v>1379.5399999999997</v>
      </c>
      <c r="T689" s="19" t="s">
        <v>36</v>
      </c>
      <c r="U689" s="20" t="s">
        <v>49</v>
      </c>
      <c r="V689" s="21" t="s">
        <v>60</v>
      </c>
      <c r="W689" s="22">
        <v>16</v>
      </c>
      <c r="X689" s="23"/>
    </row>
    <row r="690" spans="1:24" s="1" customFormat="1" ht="37.049999999999997" customHeight="1" x14ac:dyDescent="0.3">
      <c r="A690" s="24" t="s">
        <v>23</v>
      </c>
      <c r="B690" s="24" t="s">
        <v>755</v>
      </c>
      <c r="C690" s="12" t="s">
        <v>756</v>
      </c>
      <c r="D690" s="51"/>
      <c r="E690" s="35" t="str">
        <f>HYPERLINK("https://www.google.ru/search?q=1003004-002&amp;newwindow=1&amp;tbm=isch","Еще фото")</f>
        <v>Еще фото</v>
      </c>
      <c r="F690" s="26" t="s">
        <v>77</v>
      </c>
      <c r="G690" s="24" t="s">
        <v>595</v>
      </c>
      <c r="H690" s="24" t="s">
        <v>28</v>
      </c>
      <c r="I690" s="24" t="s">
        <v>726</v>
      </c>
      <c r="J690" s="14" t="s">
        <v>30</v>
      </c>
      <c r="K690" s="15" t="s">
        <v>54</v>
      </c>
      <c r="L690" s="54"/>
      <c r="M690" s="14"/>
      <c r="N690" s="14" t="s">
        <v>57</v>
      </c>
      <c r="O690" s="14"/>
      <c r="P690" s="15" t="s">
        <v>120</v>
      </c>
      <c r="Q690" s="16">
        <v>2999</v>
      </c>
      <c r="R690" s="17">
        <v>60</v>
      </c>
      <c r="S690" s="27">
        <v>1379.5399999999997</v>
      </c>
      <c r="T690" s="19" t="s">
        <v>36</v>
      </c>
      <c r="U690" s="20" t="s">
        <v>61</v>
      </c>
      <c r="V690" s="21" t="s">
        <v>62</v>
      </c>
      <c r="W690" s="22">
        <v>23</v>
      </c>
      <c r="X690" s="23"/>
    </row>
    <row r="691" spans="1:24" s="1" customFormat="1" ht="52.05" customHeight="1" x14ac:dyDescent="0.3">
      <c r="A691" s="11" t="s">
        <v>23</v>
      </c>
      <c r="B691" s="11" t="s">
        <v>758</v>
      </c>
      <c r="C691" s="12" t="s">
        <v>759</v>
      </c>
      <c r="D691" s="55"/>
      <c r="E691" s="35" t="str">
        <f>HYPERLINK("https://www.google.ru/search?q=1005001-001&amp;newwindow=1&amp;tbm=isch","Еще фото")</f>
        <v>Еще фото</v>
      </c>
      <c r="F691" s="26"/>
      <c r="G691" s="11" t="s">
        <v>725</v>
      </c>
      <c r="H691" s="11" t="s">
        <v>28</v>
      </c>
      <c r="I691" s="14" t="s">
        <v>726</v>
      </c>
      <c r="J691" s="14" t="s">
        <v>45</v>
      </c>
      <c r="K691" s="15" t="s">
        <v>54</v>
      </c>
      <c r="L691" s="52" t="s">
        <v>760</v>
      </c>
      <c r="M691" s="14"/>
      <c r="N691" s="14" t="s">
        <v>57</v>
      </c>
      <c r="O691" s="14"/>
      <c r="P691" s="15" t="s">
        <v>761</v>
      </c>
      <c r="Q691" s="16">
        <v>2399</v>
      </c>
      <c r="R691" s="17">
        <v>60</v>
      </c>
      <c r="S691" s="18">
        <v>1103.54</v>
      </c>
      <c r="T691" s="19" t="s">
        <v>36</v>
      </c>
      <c r="U691" s="20" t="s">
        <v>37</v>
      </c>
      <c r="V691" s="21" t="s">
        <v>82</v>
      </c>
      <c r="W691" s="22">
        <v>22</v>
      </c>
      <c r="X691" s="23"/>
    </row>
    <row r="692" spans="1:24" s="1" customFormat="1" ht="61.05" customHeight="1" x14ac:dyDescent="0.3">
      <c r="A692" s="24" t="s">
        <v>23</v>
      </c>
      <c r="B692" s="24" t="s">
        <v>758</v>
      </c>
      <c r="C692" s="12" t="s">
        <v>759</v>
      </c>
      <c r="D692" s="56"/>
      <c r="E692" s="35" t="str">
        <f>HYPERLINK("https://www.google.ru/search?q=1005001-001&amp;newwindow=1&amp;tbm=isch","Еще фото")</f>
        <v>Еще фото</v>
      </c>
      <c r="F692" s="26"/>
      <c r="G692" s="24" t="s">
        <v>725</v>
      </c>
      <c r="H692" s="24" t="s">
        <v>28</v>
      </c>
      <c r="I692" s="24" t="s">
        <v>726</v>
      </c>
      <c r="J692" s="14" t="s">
        <v>45</v>
      </c>
      <c r="K692" s="15" t="s">
        <v>54</v>
      </c>
      <c r="L692" s="54"/>
      <c r="M692" s="14"/>
      <c r="N692" s="14" t="s">
        <v>57</v>
      </c>
      <c r="O692" s="14"/>
      <c r="P692" s="15" t="s">
        <v>761</v>
      </c>
      <c r="Q692" s="16">
        <v>2399</v>
      </c>
      <c r="R692" s="17">
        <v>60</v>
      </c>
      <c r="S692" s="18">
        <v>1103.54</v>
      </c>
      <c r="T692" s="19" t="s">
        <v>36</v>
      </c>
      <c r="U692" s="20" t="s">
        <v>39</v>
      </c>
      <c r="V692" s="21" t="s">
        <v>59</v>
      </c>
      <c r="W692" s="22">
        <v>7</v>
      </c>
      <c r="X692" s="23"/>
    </row>
    <row r="693" spans="1:24" s="1" customFormat="1" ht="108" customHeight="1" x14ac:dyDescent="0.3">
      <c r="A693" s="11" t="s">
        <v>23</v>
      </c>
      <c r="B693" s="11" t="s">
        <v>762</v>
      </c>
      <c r="C693" s="12" t="s">
        <v>763</v>
      </c>
      <c r="D693" s="29"/>
      <c r="E693" s="35" t="str">
        <f>HYPERLINK("https://www.google.ru/search?q=1005001-019&amp;newwindow=1&amp;tbm=isch","Еще фото")</f>
        <v>Еще фото</v>
      </c>
      <c r="F693" s="26"/>
      <c r="G693" s="11" t="s">
        <v>725</v>
      </c>
      <c r="H693" s="11" t="s">
        <v>28</v>
      </c>
      <c r="I693" s="14" t="s">
        <v>726</v>
      </c>
      <c r="J693" s="14" t="s">
        <v>45</v>
      </c>
      <c r="K693" s="15" t="s">
        <v>54</v>
      </c>
      <c r="L693" s="14" t="s">
        <v>760</v>
      </c>
      <c r="M693" s="14"/>
      <c r="N693" s="14" t="s">
        <v>663</v>
      </c>
      <c r="O693" s="14"/>
      <c r="P693" s="15" t="s">
        <v>733</v>
      </c>
      <c r="Q693" s="16">
        <v>1999</v>
      </c>
      <c r="R693" s="17">
        <v>60</v>
      </c>
      <c r="S693" s="18">
        <v>919.54</v>
      </c>
      <c r="T693" s="19" t="s">
        <v>36</v>
      </c>
      <c r="U693" s="20" t="s">
        <v>37</v>
      </c>
      <c r="V693" s="21" t="s">
        <v>82</v>
      </c>
      <c r="W693" s="22">
        <v>2</v>
      </c>
      <c r="X693" s="23"/>
    </row>
    <row r="694" spans="1:24" s="1" customFormat="1" ht="108" customHeight="1" x14ac:dyDescent="0.3">
      <c r="A694" s="11" t="s">
        <v>23</v>
      </c>
      <c r="B694" s="11" t="s">
        <v>764</v>
      </c>
      <c r="C694" s="12" t="s">
        <v>765</v>
      </c>
      <c r="D694" s="29"/>
      <c r="E694" s="35" t="str">
        <f>HYPERLINK("https://www.google.ru/search?q=1005001-036&amp;newwindow=1&amp;tbm=isch","Еще фото")</f>
        <v>Еще фото</v>
      </c>
      <c r="F694" s="26"/>
      <c r="G694" s="11" t="s">
        <v>725</v>
      </c>
      <c r="H694" s="11" t="s">
        <v>28</v>
      </c>
      <c r="I694" s="14" t="s">
        <v>726</v>
      </c>
      <c r="J694" s="14" t="s">
        <v>45</v>
      </c>
      <c r="K694" s="15" t="s">
        <v>54</v>
      </c>
      <c r="L694" s="14" t="s">
        <v>760</v>
      </c>
      <c r="M694" s="14"/>
      <c r="N694" s="14" t="s">
        <v>81</v>
      </c>
      <c r="O694" s="14"/>
      <c r="P694" s="15" t="s">
        <v>761</v>
      </c>
      <c r="Q694" s="16">
        <v>1999</v>
      </c>
      <c r="R694" s="17">
        <v>60</v>
      </c>
      <c r="S694" s="18">
        <v>919.54</v>
      </c>
      <c r="T694" s="19" t="s">
        <v>36</v>
      </c>
      <c r="U694" s="20" t="s">
        <v>37</v>
      </c>
      <c r="V694" s="21" t="s">
        <v>82</v>
      </c>
      <c r="W694" s="22">
        <v>10</v>
      </c>
      <c r="X694" s="23"/>
    </row>
    <row r="695" spans="1:24" s="1" customFormat="1" ht="108" customHeight="1" x14ac:dyDescent="0.3">
      <c r="A695" s="11" t="s">
        <v>23</v>
      </c>
      <c r="B695" s="11" t="s">
        <v>766</v>
      </c>
      <c r="C695" s="12" t="s">
        <v>767</v>
      </c>
      <c r="D695" s="29"/>
      <c r="E695" s="35" t="str">
        <f>HYPERLINK("https://www.google.ru/search?q=1005001-100&amp;newwindow=1&amp;tbm=isch","Еще фото")</f>
        <v>Еще фото</v>
      </c>
      <c r="F695" s="26"/>
      <c r="G695" s="11" t="s">
        <v>725</v>
      </c>
      <c r="H695" s="11" t="s">
        <v>28</v>
      </c>
      <c r="I695" s="14" t="s">
        <v>726</v>
      </c>
      <c r="J695" s="14" t="s">
        <v>45</v>
      </c>
      <c r="K695" s="15" t="s">
        <v>54</v>
      </c>
      <c r="L695" s="14" t="s">
        <v>760</v>
      </c>
      <c r="M695" s="14"/>
      <c r="N695" s="14" t="s">
        <v>325</v>
      </c>
      <c r="O695" s="14"/>
      <c r="P695" s="15" t="s">
        <v>761</v>
      </c>
      <c r="Q695" s="16">
        <v>1999</v>
      </c>
      <c r="R695" s="17">
        <v>60</v>
      </c>
      <c r="S695" s="18">
        <v>919.54</v>
      </c>
      <c r="T695" s="19" t="s">
        <v>36</v>
      </c>
      <c r="U695" s="20" t="s">
        <v>37</v>
      </c>
      <c r="V695" s="21" t="s">
        <v>82</v>
      </c>
      <c r="W695" s="22">
        <v>4</v>
      </c>
      <c r="X695" s="23"/>
    </row>
    <row r="696" spans="1:24" s="1" customFormat="1" ht="108" customHeight="1" x14ac:dyDescent="0.3">
      <c r="A696" s="11" t="s">
        <v>23</v>
      </c>
      <c r="B696" s="11" t="s">
        <v>768</v>
      </c>
      <c r="C696" s="12" t="s">
        <v>769</v>
      </c>
      <c r="D696" s="29"/>
      <c r="E696" s="35" t="str">
        <f>HYPERLINK("https://www.google.ru/search?q=1005002-001&amp;newwindow=1&amp;tbm=isch","Еще фото")</f>
        <v>Еще фото</v>
      </c>
      <c r="F696" s="26"/>
      <c r="G696" s="11" t="s">
        <v>725</v>
      </c>
      <c r="H696" s="11" t="s">
        <v>28</v>
      </c>
      <c r="I696" s="14" t="s">
        <v>726</v>
      </c>
      <c r="J696" s="14" t="s">
        <v>45</v>
      </c>
      <c r="K696" s="15" t="s">
        <v>54</v>
      </c>
      <c r="L696" s="14" t="s">
        <v>731</v>
      </c>
      <c r="M696" s="14"/>
      <c r="N696" s="14" t="s">
        <v>57</v>
      </c>
      <c r="O696" s="14"/>
      <c r="P696" s="15" t="s">
        <v>733</v>
      </c>
      <c r="Q696" s="16">
        <v>2299</v>
      </c>
      <c r="R696" s="17">
        <v>60</v>
      </c>
      <c r="S696" s="18">
        <v>1057.54</v>
      </c>
      <c r="T696" s="19" t="s">
        <v>36</v>
      </c>
      <c r="U696" s="20" t="s">
        <v>37</v>
      </c>
      <c r="V696" s="21" t="s">
        <v>82</v>
      </c>
      <c r="W696" s="22">
        <v>10</v>
      </c>
      <c r="X696" s="23"/>
    </row>
    <row r="697" spans="1:24" s="1" customFormat="1" ht="52.05" customHeight="1" x14ac:dyDescent="0.3">
      <c r="A697" s="11" t="s">
        <v>23</v>
      </c>
      <c r="B697" s="11" t="s">
        <v>770</v>
      </c>
      <c r="C697" s="12" t="s">
        <v>771</v>
      </c>
      <c r="D697" s="55"/>
      <c r="E697" s="35" t="str">
        <f>HYPERLINK("https://www.google.ru/search?q=1005002-011&amp;newwindow=1&amp;tbm=isch","Еще фото")</f>
        <v>Еще фото</v>
      </c>
      <c r="F697" s="26"/>
      <c r="G697" s="11" t="s">
        <v>725</v>
      </c>
      <c r="H697" s="11" t="s">
        <v>28</v>
      </c>
      <c r="I697" s="14" t="s">
        <v>726</v>
      </c>
      <c r="J697" s="14" t="s">
        <v>45</v>
      </c>
      <c r="K697" s="15" t="s">
        <v>54</v>
      </c>
      <c r="L697" s="52" t="s">
        <v>731</v>
      </c>
      <c r="M697" s="14"/>
      <c r="N697" s="14" t="s">
        <v>81</v>
      </c>
      <c r="O697" s="14"/>
      <c r="P697" s="15" t="s">
        <v>733</v>
      </c>
      <c r="Q697" s="16">
        <v>2299</v>
      </c>
      <c r="R697" s="17">
        <v>60</v>
      </c>
      <c r="S697" s="18">
        <v>1057.54</v>
      </c>
      <c r="T697" s="19" t="s">
        <v>36</v>
      </c>
      <c r="U697" s="20" t="s">
        <v>37</v>
      </c>
      <c r="V697" s="21" t="s">
        <v>82</v>
      </c>
      <c r="W697" s="22">
        <v>5</v>
      </c>
      <c r="X697" s="23"/>
    </row>
    <row r="698" spans="1:24" s="1" customFormat="1" ht="61.05" customHeight="1" x14ac:dyDescent="0.3">
      <c r="A698" s="24" t="s">
        <v>23</v>
      </c>
      <c r="B698" s="24" t="s">
        <v>770</v>
      </c>
      <c r="C698" s="12" t="s">
        <v>771</v>
      </c>
      <c r="D698" s="56"/>
      <c r="E698" s="35" t="str">
        <f>HYPERLINK("https://www.google.ru/search?q=1005002-011&amp;newwindow=1&amp;tbm=isch","Еще фото")</f>
        <v>Еще фото</v>
      </c>
      <c r="F698" s="26"/>
      <c r="G698" s="24" t="s">
        <v>725</v>
      </c>
      <c r="H698" s="24" t="s">
        <v>28</v>
      </c>
      <c r="I698" s="24" t="s">
        <v>726</v>
      </c>
      <c r="J698" s="14" t="s">
        <v>45</v>
      </c>
      <c r="K698" s="15" t="s">
        <v>54</v>
      </c>
      <c r="L698" s="54"/>
      <c r="M698" s="14"/>
      <c r="N698" s="14" t="s">
        <v>81</v>
      </c>
      <c r="O698" s="14"/>
      <c r="P698" s="15" t="s">
        <v>733</v>
      </c>
      <c r="Q698" s="16">
        <v>2299</v>
      </c>
      <c r="R698" s="17">
        <v>60</v>
      </c>
      <c r="S698" s="18">
        <v>1057.54</v>
      </c>
      <c r="T698" s="19" t="s">
        <v>36</v>
      </c>
      <c r="U698" s="20" t="s">
        <v>39</v>
      </c>
      <c r="V698" s="21" t="s">
        <v>59</v>
      </c>
      <c r="W698" s="22">
        <v>3</v>
      </c>
      <c r="X698" s="23"/>
    </row>
    <row r="699" spans="1:24" s="1" customFormat="1" ht="52.05" customHeight="1" x14ac:dyDescent="0.3">
      <c r="A699" s="11" t="s">
        <v>23</v>
      </c>
      <c r="B699" s="11" t="s">
        <v>772</v>
      </c>
      <c r="C699" s="12" t="s">
        <v>773</v>
      </c>
      <c r="D699" s="55"/>
      <c r="E699" s="35" t="str">
        <f>HYPERLINK("https://www.google.ru/search?q=1005003-002&amp;newwindow=1&amp;tbm=isch","Еще фото")</f>
        <v>Еще фото</v>
      </c>
      <c r="F699" s="26"/>
      <c r="G699" s="11" t="s">
        <v>725</v>
      </c>
      <c r="H699" s="11" t="s">
        <v>28</v>
      </c>
      <c r="I699" s="14" t="s">
        <v>726</v>
      </c>
      <c r="J699" s="14" t="s">
        <v>30</v>
      </c>
      <c r="K699" s="15" t="s">
        <v>54</v>
      </c>
      <c r="L699" s="52" t="s">
        <v>774</v>
      </c>
      <c r="M699" s="14"/>
      <c r="N699" s="14" t="s">
        <v>57</v>
      </c>
      <c r="O699" s="14"/>
      <c r="P699" s="15" t="s">
        <v>120</v>
      </c>
      <c r="Q699" s="16">
        <v>2799</v>
      </c>
      <c r="R699" s="17">
        <v>60</v>
      </c>
      <c r="S699" s="27">
        <v>1287.5399999999997</v>
      </c>
      <c r="T699" s="19" t="s">
        <v>36</v>
      </c>
      <c r="U699" s="20" t="s">
        <v>49</v>
      </c>
      <c r="V699" s="21" t="s">
        <v>60</v>
      </c>
      <c r="W699" s="22">
        <v>38</v>
      </c>
      <c r="X699" s="23"/>
    </row>
    <row r="700" spans="1:24" s="1" customFormat="1" ht="61.05" customHeight="1" x14ac:dyDescent="0.3">
      <c r="A700" s="24" t="s">
        <v>23</v>
      </c>
      <c r="B700" s="24" t="s">
        <v>772</v>
      </c>
      <c r="C700" s="12" t="s">
        <v>773</v>
      </c>
      <c r="D700" s="56"/>
      <c r="E700" s="35" t="str">
        <f>HYPERLINK("https://www.google.ru/search?q=1005003-002&amp;newwindow=1&amp;tbm=isch","Еще фото")</f>
        <v>Еще фото</v>
      </c>
      <c r="F700" s="26"/>
      <c r="G700" s="24" t="s">
        <v>725</v>
      </c>
      <c r="H700" s="24" t="s">
        <v>28</v>
      </c>
      <c r="I700" s="24" t="s">
        <v>726</v>
      </c>
      <c r="J700" s="14" t="s">
        <v>30</v>
      </c>
      <c r="K700" s="15" t="s">
        <v>54</v>
      </c>
      <c r="L700" s="54"/>
      <c r="M700" s="14"/>
      <c r="N700" s="14" t="s">
        <v>57</v>
      </c>
      <c r="O700" s="14"/>
      <c r="P700" s="15" t="s">
        <v>120</v>
      </c>
      <c r="Q700" s="16">
        <v>2799</v>
      </c>
      <c r="R700" s="17">
        <v>60</v>
      </c>
      <c r="S700" s="27">
        <v>1287.5399999999997</v>
      </c>
      <c r="T700" s="19" t="s">
        <v>36</v>
      </c>
      <c r="U700" s="20" t="s">
        <v>61</v>
      </c>
      <c r="V700" s="21" t="s">
        <v>62</v>
      </c>
      <c r="W700" s="22">
        <v>4</v>
      </c>
      <c r="X700" s="23"/>
    </row>
    <row r="701" spans="1:24" s="1" customFormat="1" ht="35" customHeight="1" x14ac:dyDescent="0.3">
      <c r="A701" s="11" t="s">
        <v>23</v>
      </c>
      <c r="B701" s="11" t="s">
        <v>775</v>
      </c>
      <c r="C701" s="12" t="s">
        <v>776</v>
      </c>
      <c r="D701" s="49"/>
      <c r="E701" s="35" t="str">
        <f>HYPERLINK("https://www.google.ru/search?q=1005003-101&amp;newwindow=1&amp;tbm=isch","Еще фото")</f>
        <v>Еще фото</v>
      </c>
      <c r="F701" s="26"/>
      <c r="G701" s="11" t="s">
        <v>725</v>
      </c>
      <c r="H701" s="11" t="s">
        <v>28</v>
      </c>
      <c r="I701" s="14" t="s">
        <v>726</v>
      </c>
      <c r="J701" s="14" t="s">
        <v>30</v>
      </c>
      <c r="K701" s="15" t="s">
        <v>54</v>
      </c>
      <c r="L701" s="52" t="s">
        <v>774</v>
      </c>
      <c r="M701" s="14"/>
      <c r="N701" s="14" t="s">
        <v>325</v>
      </c>
      <c r="O701" s="14"/>
      <c r="P701" s="15" t="s">
        <v>120</v>
      </c>
      <c r="Q701" s="16">
        <v>2799</v>
      </c>
      <c r="R701" s="17">
        <v>60</v>
      </c>
      <c r="S701" s="27">
        <v>1287.5399999999997</v>
      </c>
      <c r="T701" s="19" t="s">
        <v>36</v>
      </c>
      <c r="U701" s="20" t="s">
        <v>41</v>
      </c>
      <c r="V701" s="21" t="s">
        <v>50</v>
      </c>
      <c r="W701" s="22">
        <v>5</v>
      </c>
      <c r="X701" s="23"/>
    </row>
    <row r="702" spans="1:24" s="1" customFormat="1" ht="35" customHeight="1" x14ac:dyDescent="0.3">
      <c r="A702" s="24" t="s">
        <v>23</v>
      </c>
      <c r="B702" s="24" t="s">
        <v>775</v>
      </c>
      <c r="C702" s="12" t="s">
        <v>776</v>
      </c>
      <c r="D702" s="50"/>
      <c r="E702" s="35" t="str">
        <f>HYPERLINK("https://www.google.ru/search?q=1005003-101&amp;newwindow=1&amp;tbm=isch","Еще фото")</f>
        <v>Еще фото</v>
      </c>
      <c r="F702" s="26"/>
      <c r="G702" s="24" t="s">
        <v>725</v>
      </c>
      <c r="H702" s="24" t="s">
        <v>28</v>
      </c>
      <c r="I702" s="24" t="s">
        <v>726</v>
      </c>
      <c r="J702" s="14" t="s">
        <v>30</v>
      </c>
      <c r="K702" s="15" t="s">
        <v>54</v>
      </c>
      <c r="L702" s="53"/>
      <c r="M702" s="14"/>
      <c r="N702" s="14" t="s">
        <v>325</v>
      </c>
      <c r="O702" s="14"/>
      <c r="P702" s="15" t="s">
        <v>120</v>
      </c>
      <c r="Q702" s="16">
        <v>2799</v>
      </c>
      <c r="R702" s="17">
        <v>60</v>
      </c>
      <c r="S702" s="27">
        <v>1287.5399999999997</v>
      </c>
      <c r="T702" s="19" t="s">
        <v>36</v>
      </c>
      <c r="U702" s="20" t="s">
        <v>49</v>
      </c>
      <c r="V702" s="21" t="s">
        <v>60</v>
      </c>
      <c r="W702" s="22">
        <v>73</v>
      </c>
      <c r="X702" s="23"/>
    </row>
    <row r="703" spans="1:24" s="1" customFormat="1" ht="37.049999999999997" customHeight="1" x14ac:dyDescent="0.3">
      <c r="A703" s="24" t="s">
        <v>23</v>
      </c>
      <c r="B703" s="24" t="s">
        <v>775</v>
      </c>
      <c r="C703" s="12" t="s">
        <v>776</v>
      </c>
      <c r="D703" s="51"/>
      <c r="E703" s="35" t="str">
        <f>HYPERLINK("https://www.google.ru/search?q=1005003-101&amp;newwindow=1&amp;tbm=isch","Еще фото")</f>
        <v>Еще фото</v>
      </c>
      <c r="F703" s="26"/>
      <c r="G703" s="24" t="s">
        <v>725</v>
      </c>
      <c r="H703" s="24" t="s">
        <v>28</v>
      </c>
      <c r="I703" s="24" t="s">
        <v>726</v>
      </c>
      <c r="J703" s="14" t="s">
        <v>30</v>
      </c>
      <c r="K703" s="15" t="s">
        <v>54</v>
      </c>
      <c r="L703" s="54"/>
      <c r="M703" s="14"/>
      <c r="N703" s="14" t="s">
        <v>325</v>
      </c>
      <c r="O703" s="14"/>
      <c r="P703" s="15" t="s">
        <v>120</v>
      </c>
      <c r="Q703" s="16">
        <v>2799</v>
      </c>
      <c r="R703" s="17">
        <v>60</v>
      </c>
      <c r="S703" s="27">
        <v>1287.5399999999997</v>
      </c>
      <c r="T703" s="19" t="s">
        <v>36</v>
      </c>
      <c r="U703" s="20" t="s">
        <v>61</v>
      </c>
      <c r="V703" s="21" t="s">
        <v>62</v>
      </c>
      <c r="W703" s="22">
        <v>42</v>
      </c>
      <c r="X703" s="23"/>
    </row>
    <row r="704" spans="1:24" s="1" customFormat="1" ht="21" customHeight="1" x14ac:dyDescent="0.3">
      <c r="A704" s="11" t="s">
        <v>23</v>
      </c>
      <c r="B704" s="11" t="s">
        <v>777</v>
      </c>
      <c r="C704" s="25" t="s">
        <v>778</v>
      </c>
      <c r="D704" s="49"/>
      <c r="E704" s="35" t="str">
        <f>HYPERLINK("https://www.google.ru/search?q=1005003-660&amp;newwindow=1&amp;tbm=isch","Еще фото")</f>
        <v>Еще фото</v>
      </c>
      <c r="F704" s="26"/>
      <c r="G704" s="11" t="s">
        <v>725</v>
      </c>
      <c r="H704" s="11" t="s">
        <v>28</v>
      </c>
      <c r="I704" s="14" t="s">
        <v>726</v>
      </c>
      <c r="J704" s="14" t="s">
        <v>30</v>
      </c>
      <c r="K704" s="15" t="s">
        <v>54</v>
      </c>
      <c r="L704" s="52" t="s">
        <v>774</v>
      </c>
      <c r="M704" s="14"/>
      <c r="N704" s="14" t="s">
        <v>184</v>
      </c>
      <c r="O704" s="14"/>
      <c r="P704" s="15" t="s">
        <v>120</v>
      </c>
      <c r="Q704" s="16">
        <v>2799</v>
      </c>
      <c r="R704" s="17">
        <v>60</v>
      </c>
      <c r="S704" s="27">
        <v>1287.5399999999997</v>
      </c>
      <c r="T704" s="19" t="s">
        <v>36</v>
      </c>
      <c r="U704" s="20" t="s">
        <v>39</v>
      </c>
      <c r="V704" s="21" t="s">
        <v>59</v>
      </c>
      <c r="W704" s="22">
        <v>8</v>
      </c>
      <c r="X704" s="23"/>
    </row>
    <row r="705" spans="1:24" s="1" customFormat="1" ht="21" customHeight="1" x14ac:dyDescent="0.3">
      <c r="A705" s="24" t="s">
        <v>23</v>
      </c>
      <c r="B705" s="24" t="s">
        <v>777</v>
      </c>
      <c r="C705" s="28" t="s">
        <v>778</v>
      </c>
      <c r="D705" s="50"/>
      <c r="E705" s="35" t="str">
        <f>HYPERLINK("https://www.google.ru/search?q=1005003-660&amp;newwindow=1&amp;tbm=isch","Еще фото")</f>
        <v>Еще фото</v>
      </c>
      <c r="F705" s="26"/>
      <c r="G705" s="24" t="s">
        <v>725</v>
      </c>
      <c r="H705" s="24" t="s">
        <v>28</v>
      </c>
      <c r="I705" s="24" t="s">
        <v>726</v>
      </c>
      <c r="J705" s="14" t="s">
        <v>30</v>
      </c>
      <c r="K705" s="15" t="s">
        <v>54</v>
      </c>
      <c r="L705" s="53"/>
      <c r="M705" s="14"/>
      <c r="N705" s="14" t="s">
        <v>184</v>
      </c>
      <c r="O705" s="14"/>
      <c r="P705" s="15" t="s">
        <v>120</v>
      </c>
      <c r="Q705" s="16">
        <v>2799</v>
      </c>
      <c r="R705" s="17">
        <v>60</v>
      </c>
      <c r="S705" s="27">
        <v>1287.5399999999997</v>
      </c>
      <c r="T705" s="19" t="s">
        <v>36</v>
      </c>
      <c r="U705" s="20" t="s">
        <v>40</v>
      </c>
      <c r="V705" s="21" t="s">
        <v>42</v>
      </c>
      <c r="W705" s="22">
        <v>96</v>
      </c>
      <c r="X705" s="23"/>
    </row>
    <row r="706" spans="1:24" s="1" customFormat="1" ht="21" customHeight="1" x14ac:dyDescent="0.3">
      <c r="A706" s="24" t="s">
        <v>23</v>
      </c>
      <c r="B706" s="24" t="s">
        <v>777</v>
      </c>
      <c r="C706" s="28" t="s">
        <v>778</v>
      </c>
      <c r="D706" s="50"/>
      <c r="E706" s="35" t="str">
        <f>HYPERLINK("https://www.google.ru/search?q=1005003-660&amp;newwindow=1&amp;tbm=isch","Еще фото")</f>
        <v>Еще фото</v>
      </c>
      <c r="F706" s="26"/>
      <c r="G706" s="24" t="s">
        <v>725</v>
      </c>
      <c r="H706" s="24" t="s">
        <v>28</v>
      </c>
      <c r="I706" s="24" t="s">
        <v>726</v>
      </c>
      <c r="J706" s="14" t="s">
        <v>30</v>
      </c>
      <c r="K706" s="15" t="s">
        <v>54</v>
      </c>
      <c r="L706" s="53"/>
      <c r="M706" s="14"/>
      <c r="N706" s="14" t="s">
        <v>184</v>
      </c>
      <c r="O706" s="14"/>
      <c r="P706" s="15" t="s">
        <v>120</v>
      </c>
      <c r="Q706" s="16">
        <v>2799</v>
      </c>
      <c r="R706" s="17">
        <v>60</v>
      </c>
      <c r="S706" s="27">
        <v>1287.5399999999997</v>
      </c>
      <c r="T706" s="19" t="s">
        <v>36</v>
      </c>
      <c r="U706" s="20" t="s">
        <v>41</v>
      </c>
      <c r="V706" s="21" t="s">
        <v>50</v>
      </c>
      <c r="W706" s="22">
        <v>128</v>
      </c>
      <c r="X706" s="23"/>
    </row>
    <row r="707" spans="1:24" s="1" customFormat="1" ht="21" customHeight="1" x14ac:dyDescent="0.3">
      <c r="A707" s="24" t="s">
        <v>23</v>
      </c>
      <c r="B707" s="24" t="s">
        <v>777</v>
      </c>
      <c r="C707" s="28" t="s">
        <v>778</v>
      </c>
      <c r="D707" s="50"/>
      <c r="E707" s="35" t="str">
        <f>HYPERLINK("https://www.google.ru/search?q=1005003-660&amp;newwindow=1&amp;tbm=isch","Еще фото")</f>
        <v>Еще фото</v>
      </c>
      <c r="F707" s="26"/>
      <c r="G707" s="24" t="s">
        <v>725</v>
      </c>
      <c r="H707" s="24" t="s">
        <v>28</v>
      </c>
      <c r="I707" s="24" t="s">
        <v>726</v>
      </c>
      <c r="J707" s="14" t="s">
        <v>30</v>
      </c>
      <c r="K707" s="15" t="s">
        <v>54</v>
      </c>
      <c r="L707" s="53"/>
      <c r="M707" s="14"/>
      <c r="N707" s="14" t="s">
        <v>184</v>
      </c>
      <c r="O707" s="14"/>
      <c r="P707" s="15" t="s">
        <v>120</v>
      </c>
      <c r="Q707" s="16">
        <v>2799</v>
      </c>
      <c r="R707" s="17">
        <v>60</v>
      </c>
      <c r="S707" s="27">
        <v>1287.5399999999997</v>
      </c>
      <c r="T707" s="19" t="s">
        <v>36</v>
      </c>
      <c r="U707" s="20" t="s">
        <v>49</v>
      </c>
      <c r="V707" s="21" t="s">
        <v>60</v>
      </c>
      <c r="W707" s="22">
        <v>132</v>
      </c>
      <c r="X707" s="23"/>
    </row>
    <row r="708" spans="1:24" s="1" customFormat="1" ht="32" customHeight="1" x14ac:dyDescent="0.3">
      <c r="A708" s="24" t="s">
        <v>23</v>
      </c>
      <c r="B708" s="24" t="s">
        <v>777</v>
      </c>
      <c r="C708" s="28" t="s">
        <v>778</v>
      </c>
      <c r="D708" s="51"/>
      <c r="E708" s="35" t="str">
        <f>HYPERLINK("https://www.google.ru/search?q=1005003-660&amp;newwindow=1&amp;tbm=isch","Еще фото")</f>
        <v>Еще фото</v>
      </c>
      <c r="F708" s="26"/>
      <c r="G708" s="24" t="s">
        <v>725</v>
      </c>
      <c r="H708" s="24" t="s">
        <v>28</v>
      </c>
      <c r="I708" s="24" t="s">
        <v>726</v>
      </c>
      <c r="J708" s="14" t="s">
        <v>30</v>
      </c>
      <c r="K708" s="15" t="s">
        <v>54</v>
      </c>
      <c r="L708" s="54"/>
      <c r="M708" s="14"/>
      <c r="N708" s="14" t="s">
        <v>184</v>
      </c>
      <c r="O708" s="14"/>
      <c r="P708" s="15" t="s">
        <v>120</v>
      </c>
      <c r="Q708" s="16">
        <v>2799</v>
      </c>
      <c r="R708" s="17">
        <v>60</v>
      </c>
      <c r="S708" s="27">
        <v>1287.5399999999997</v>
      </c>
      <c r="T708" s="19" t="s">
        <v>36</v>
      </c>
      <c r="U708" s="20" t="s">
        <v>61</v>
      </c>
      <c r="V708" s="21" t="s">
        <v>62</v>
      </c>
      <c r="W708" s="22">
        <v>63</v>
      </c>
      <c r="X708" s="23"/>
    </row>
    <row r="709" spans="1:24" s="1" customFormat="1" ht="26" customHeight="1" x14ac:dyDescent="0.3">
      <c r="A709" s="11" t="s">
        <v>23</v>
      </c>
      <c r="B709" s="11" t="s">
        <v>779</v>
      </c>
      <c r="C709" s="12" t="s">
        <v>780</v>
      </c>
      <c r="D709" s="49"/>
      <c r="E709" s="35" t="str">
        <f>HYPERLINK("https://www.google.ru/search?q=1005005-001&amp;newwindow=1&amp;tbm=isch","Еще фото")</f>
        <v>Еще фото</v>
      </c>
      <c r="F709" s="13" t="s">
        <v>53</v>
      </c>
      <c r="G709" s="11" t="s">
        <v>725</v>
      </c>
      <c r="H709" s="11" t="s">
        <v>28</v>
      </c>
      <c r="I709" s="14" t="s">
        <v>726</v>
      </c>
      <c r="J709" s="14" t="s">
        <v>30</v>
      </c>
      <c r="K709" s="15" t="s">
        <v>54</v>
      </c>
      <c r="L709" s="52" t="s">
        <v>781</v>
      </c>
      <c r="M709" s="14" t="s">
        <v>33</v>
      </c>
      <c r="N709" s="14" t="s">
        <v>57</v>
      </c>
      <c r="O709" s="14"/>
      <c r="P709" s="15" t="s">
        <v>94</v>
      </c>
      <c r="Q709" s="16">
        <v>2299</v>
      </c>
      <c r="R709" s="17">
        <v>60</v>
      </c>
      <c r="S709" s="18">
        <v>1057.54</v>
      </c>
      <c r="T709" s="19" t="s">
        <v>36</v>
      </c>
      <c r="U709" s="20" t="s">
        <v>39</v>
      </c>
      <c r="V709" s="21" t="s">
        <v>59</v>
      </c>
      <c r="W709" s="22">
        <v>6</v>
      </c>
      <c r="X709" s="23"/>
    </row>
    <row r="710" spans="1:24" s="1" customFormat="1" ht="26" customHeight="1" x14ac:dyDescent="0.3">
      <c r="A710" s="24" t="s">
        <v>23</v>
      </c>
      <c r="B710" s="24" t="s">
        <v>779</v>
      </c>
      <c r="C710" s="12" t="s">
        <v>780</v>
      </c>
      <c r="D710" s="50"/>
      <c r="E710" s="35" t="str">
        <f>HYPERLINK("https://www.google.ru/search?q=1005005-001&amp;newwindow=1&amp;tbm=isch","Еще фото")</f>
        <v>Еще фото</v>
      </c>
      <c r="F710" s="13" t="s">
        <v>53</v>
      </c>
      <c r="G710" s="24" t="s">
        <v>725</v>
      </c>
      <c r="H710" s="24" t="s">
        <v>28</v>
      </c>
      <c r="I710" s="24" t="s">
        <v>726</v>
      </c>
      <c r="J710" s="14" t="s">
        <v>30</v>
      </c>
      <c r="K710" s="15" t="s">
        <v>54</v>
      </c>
      <c r="L710" s="53"/>
      <c r="M710" s="14" t="s">
        <v>33</v>
      </c>
      <c r="N710" s="14" t="s">
        <v>57</v>
      </c>
      <c r="O710" s="14"/>
      <c r="P710" s="15" t="s">
        <v>94</v>
      </c>
      <c r="Q710" s="16">
        <v>2299</v>
      </c>
      <c r="R710" s="17">
        <v>60</v>
      </c>
      <c r="S710" s="18">
        <v>1057.54</v>
      </c>
      <c r="T710" s="19" t="s">
        <v>36</v>
      </c>
      <c r="U710" s="20" t="s">
        <v>40</v>
      </c>
      <c r="V710" s="21" t="s">
        <v>42</v>
      </c>
      <c r="W710" s="22">
        <v>93</v>
      </c>
      <c r="X710" s="23"/>
    </row>
    <row r="711" spans="1:24" s="1" customFormat="1" ht="26" customHeight="1" x14ac:dyDescent="0.3">
      <c r="A711" s="24" t="s">
        <v>23</v>
      </c>
      <c r="B711" s="24" t="s">
        <v>779</v>
      </c>
      <c r="C711" s="12" t="s">
        <v>780</v>
      </c>
      <c r="D711" s="50"/>
      <c r="E711" s="35" t="str">
        <f>HYPERLINK("https://www.google.ru/search?q=1005005-001&amp;newwindow=1&amp;tbm=isch","Еще фото")</f>
        <v>Еще фото</v>
      </c>
      <c r="F711" s="13" t="s">
        <v>53</v>
      </c>
      <c r="G711" s="24" t="s">
        <v>725</v>
      </c>
      <c r="H711" s="24" t="s">
        <v>28</v>
      </c>
      <c r="I711" s="24" t="s">
        <v>726</v>
      </c>
      <c r="J711" s="14" t="s">
        <v>30</v>
      </c>
      <c r="K711" s="15" t="s">
        <v>54</v>
      </c>
      <c r="L711" s="53"/>
      <c r="M711" s="14" t="s">
        <v>33</v>
      </c>
      <c r="N711" s="14" t="s">
        <v>57</v>
      </c>
      <c r="O711" s="14"/>
      <c r="P711" s="15" t="s">
        <v>94</v>
      </c>
      <c r="Q711" s="16">
        <v>2299</v>
      </c>
      <c r="R711" s="17">
        <v>60</v>
      </c>
      <c r="S711" s="18">
        <v>1057.54</v>
      </c>
      <c r="T711" s="19" t="s">
        <v>36</v>
      </c>
      <c r="U711" s="20" t="s">
        <v>41</v>
      </c>
      <c r="V711" s="21" t="s">
        <v>50</v>
      </c>
      <c r="W711" s="22">
        <v>146</v>
      </c>
      <c r="X711" s="23"/>
    </row>
    <row r="712" spans="1:24" s="1" customFormat="1" ht="26" customHeight="1" x14ac:dyDescent="0.3">
      <c r="A712" s="24" t="s">
        <v>23</v>
      </c>
      <c r="B712" s="24" t="s">
        <v>779</v>
      </c>
      <c r="C712" s="12" t="s">
        <v>780</v>
      </c>
      <c r="D712" s="51"/>
      <c r="E712" s="35" t="str">
        <f>HYPERLINK("https://www.google.ru/search?q=1005005-001&amp;newwindow=1&amp;tbm=isch","Еще фото")</f>
        <v>Еще фото</v>
      </c>
      <c r="F712" s="13" t="s">
        <v>53</v>
      </c>
      <c r="G712" s="24" t="s">
        <v>725</v>
      </c>
      <c r="H712" s="24" t="s">
        <v>28</v>
      </c>
      <c r="I712" s="24" t="s">
        <v>726</v>
      </c>
      <c r="J712" s="14" t="s">
        <v>30</v>
      </c>
      <c r="K712" s="15" t="s">
        <v>54</v>
      </c>
      <c r="L712" s="54"/>
      <c r="M712" s="14" t="s">
        <v>33</v>
      </c>
      <c r="N712" s="14" t="s">
        <v>57</v>
      </c>
      <c r="O712" s="14"/>
      <c r="P712" s="15" t="s">
        <v>94</v>
      </c>
      <c r="Q712" s="16">
        <v>2299</v>
      </c>
      <c r="R712" s="17">
        <v>60</v>
      </c>
      <c r="S712" s="18">
        <v>1057.54</v>
      </c>
      <c r="T712" s="19" t="s">
        <v>36</v>
      </c>
      <c r="U712" s="20" t="s">
        <v>49</v>
      </c>
      <c r="V712" s="21" t="s">
        <v>60</v>
      </c>
      <c r="W712" s="22">
        <v>76</v>
      </c>
      <c r="X712" s="23"/>
    </row>
    <row r="713" spans="1:24" s="1" customFormat="1" ht="26" customHeight="1" x14ac:dyDescent="0.3">
      <c r="A713" s="11" t="s">
        <v>23</v>
      </c>
      <c r="B713" s="11" t="s">
        <v>782</v>
      </c>
      <c r="C713" s="12" t="s">
        <v>783</v>
      </c>
      <c r="D713" s="49"/>
      <c r="E713" s="35" t="str">
        <f>HYPERLINK("https://www.google.ru/search?q=1005005-090&amp;newwindow=1&amp;tbm=isch","Еще фото")</f>
        <v>Еще фото</v>
      </c>
      <c r="F713" s="13" t="s">
        <v>53</v>
      </c>
      <c r="G713" s="11" t="s">
        <v>725</v>
      </c>
      <c r="H713" s="11" t="s">
        <v>28</v>
      </c>
      <c r="I713" s="14" t="s">
        <v>726</v>
      </c>
      <c r="J713" s="14" t="s">
        <v>30</v>
      </c>
      <c r="K713" s="15" t="s">
        <v>54</v>
      </c>
      <c r="L713" s="52" t="s">
        <v>781</v>
      </c>
      <c r="M713" s="14"/>
      <c r="N713" s="14" t="s">
        <v>81</v>
      </c>
      <c r="O713" s="14"/>
      <c r="P713" s="15" t="s">
        <v>94</v>
      </c>
      <c r="Q713" s="16">
        <v>2299</v>
      </c>
      <c r="R713" s="17">
        <v>60</v>
      </c>
      <c r="S713" s="18">
        <v>1057.54</v>
      </c>
      <c r="T713" s="19" t="s">
        <v>36</v>
      </c>
      <c r="U713" s="20" t="s">
        <v>37</v>
      </c>
      <c r="V713" s="21" t="s">
        <v>82</v>
      </c>
      <c r="W713" s="22">
        <v>1</v>
      </c>
      <c r="X713" s="23"/>
    </row>
    <row r="714" spans="1:24" s="1" customFormat="1" ht="26" customHeight="1" x14ac:dyDescent="0.3">
      <c r="A714" s="24" t="s">
        <v>23</v>
      </c>
      <c r="B714" s="24" t="s">
        <v>782</v>
      </c>
      <c r="C714" s="12" t="s">
        <v>783</v>
      </c>
      <c r="D714" s="50"/>
      <c r="E714" s="35" t="str">
        <f>HYPERLINK("https://www.google.ru/search?q=1005005-090&amp;newwindow=1&amp;tbm=isch","Еще фото")</f>
        <v>Еще фото</v>
      </c>
      <c r="F714" s="13" t="s">
        <v>53</v>
      </c>
      <c r="G714" s="24" t="s">
        <v>725</v>
      </c>
      <c r="H714" s="24" t="s">
        <v>28</v>
      </c>
      <c r="I714" s="24" t="s">
        <v>726</v>
      </c>
      <c r="J714" s="14" t="s">
        <v>30</v>
      </c>
      <c r="K714" s="15" t="s">
        <v>54</v>
      </c>
      <c r="L714" s="53"/>
      <c r="M714" s="14"/>
      <c r="N714" s="14" t="s">
        <v>81</v>
      </c>
      <c r="O714" s="14"/>
      <c r="P714" s="15" t="s">
        <v>94</v>
      </c>
      <c r="Q714" s="16">
        <v>2299</v>
      </c>
      <c r="R714" s="17">
        <v>60</v>
      </c>
      <c r="S714" s="18">
        <v>1057.54</v>
      </c>
      <c r="T714" s="19" t="s">
        <v>36</v>
      </c>
      <c r="U714" s="20" t="s">
        <v>40</v>
      </c>
      <c r="V714" s="21" t="s">
        <v>42</v>
      </c>
      <c r="W714" s="22">
        <v>84</v>
      </c>
      <c r="X714" s="23"/>
    </row>
    <row r="715" spans="1:24" s="1" customFormat="1" ht="26" customHeight="1" x14ac:dyDescent="0.3">
      <c r="A715" s="24" t="s">
        <v>23</v>
      </c>
      <c r="B715" s="24" t="s">
        <v>782</v>
      </c>
      <c r="C715" s="12" t="s">
        <v>783</v>
      </c>
      <c r="D715" s="50"/>
      <c r="E715" s="35" t="str">
        <f>HYPERLINK("https://www.google.ru/search?q=1005005-090&amp;newwindow=1&amp;tbm=isch","Еще фото")</f>
        <v>Еще фото</v>
      </c>
      <c r="F715" s="13" t="s">
        <v>53</v>
      </c>
      <c r="G715" s="24" t="s">
        <v>725</v>
      </c>
      <c r="H715" s="24" t="s">
        <v>28</v>
      </c>
      <c r="I715" s="24" t="s">
        <v>726</v>
      </c>
      <c r="J715" s="14" t="s">
        <v>30</v>
      </c>
      <c r="K715" s="15" t="s">
        <v>54</v>
      </c>
      <c r="L715" s="53"/>
      <c r="M715" s="14"/>
      <c r="N715" s="14" t="s">
        <v>81</v>
      </c>
      <c r="O715" s="14"/>
      <c r="P715" s="15" t="s">
        <v>94</v>
      </c>
      <c r="Q715" s="16">
        <v>2299</v>
      </c>
      <c r="R715" s="17">
        <v>60</v>
      </c>
      <c r="S715" s="18">
        <v>1057.54</v>
      </c>
      <c r="T715" s="19" t="s">
        <v>36</v>
      </c>
      <c r="U715" s="20" t="s">
        <v>41</v>
      </c>
      <c r="V715" s="21" t="s">
        <v>50</v>
      </c>
      <c r="W715" s="22">
        <v>27</v>
      </c>
      <c r="X715" s="23"/>
    </row>
    <row r="716" spans="1:24" s="1" customFormat="1" ht="26" customHeight="1" x14ac:dyDescent="0.3">
      <c r="A716" s="24" t="s">
        <v>23</v>
      </c>
      <c r="B716" s="24" t="s">
        <v>782</v>
      </c>
      <c r="C716" s="12" t="s">
        <v>783</v>
      </c>
      <c r="D716" s="51"/>
      <c r="E716" s="35" t="str">
        <f>HYPERLINK("https://www.google.ru/search?q=1005005-090&amp;newwindow=1&amp;tbm=isch","Еще фото")</f>
        <v>Еще фото</v>
      </c>
      <c r="F716" s="13" t="s">
        <v>53</v>
      </c>
      <c r="G716" s="24" t="s">
        <v>725</v>
      </c>
      <c r="H716" s="24" t="s">
        <v>28</v>
      </c>
      <c r="I716" s="24" t="s">
        <v>726</v>
      </c>
      <c r="J716" s="14" t="s">
        <v>30</v>
      </c>
      <c r="K716" s="15" t="s">
        <v>54</v>
      </c>
      <c r="L716" s="54"/>
      <c r="M716" s="14"/>
      <c r="N716" s="14" t="s">
        <v>81</v>
      </c>
      <c r="O716" s="14"/>
      <c r="P716" s="15" t="s">
        <v>94</v>
      </c>
      <c r="Q716" s="16">
        <v>2299</v>
      </c>
      <c r="R716" s="17">
        <v>60</v>
      </c>
      <c r="S716" s="18">
        <v>1057.54</v>
      </c>
      <c r="T716" s="19" t="s">
        <v>36</v>
      </c>
      <c r="U716" s="20" t="s">
        <v>49</v>
      </c>
      <c r="V716" s="21" t="s">
        <v>60</v>
      </c>
      <c r="W716" s="22">
        <v>78</v>
      </c>
      <c r="X716" s="23"/>
    </row>
    <row r="717" spans="1:24" s="1" customFormat="1" ht="108" customHeight="1" x14ac:dyDescent="0.3">
      <c r="A717" s="11" t="s">
        <v>23</v>
      </c>
      <c r="B717" s="11" t="s">
        <v>784</v>
      </c>
      <c r="C717" s="12" t="s">
        <v>785</v>
      </c>
      <c r="D717" s="29"/>
      <c r="E717" s="35" t="str">
        <f>HYPERLINK("https://www.google.ru/search?q=1005005-430&amp;newwindow=1&amp;tbm=isch","Еще фото")</f>
        <v>Еще фото</v>
      </c>
      <c r="F717" s="13" t="s">
        <v>26</v>
      </c>
      <c r="G717" s="11" t="s">
        <v>725</v>
      </c>
      <c r="H717" s="11" t="s">
        <v>28</v>
      </c>
      <c r="I717" s="14" t="s">
        <v>726</v>
      </c>
      <c r="J717" s="14" t="s">
        <v>30</v>
      </c>
      <c r="K717" s="15" t="s">
        <v>54</v>
      </c>
      <c r="L717" s="14" t="s">
        <v>786</v>
      </c>
      <c r="M717" s="14" t="s">
        <v>33</v>
      </c>
      <c r="N717" s="14" t="s">
        <v>787</v>
      </c>
      <c r="O717" s="14"/>
      <c r="P717" s="15" t="s">
        <v>94</v>
      </c>
      <c r="Q717" s="16">
        <v>1699</v>
      </c>
      <c r="R717" s="17">
        <v>60</v>
      </c>
      <c r="S717" s="18">
        <v>781.54</v>
      </c>
      <c r="T717" s="19" t="s">
        <v>36</v>
      </c>
      <c r="U717" s="20" t="s">
        <v>39</v>
      </c>
      <c r="V717" s="21" t="s">
        <v>59</v>
      </c>
      <c r="W717" s="22">
        <v>1</v>
      </c>
      <c r="X717" s="23"/>
    </row>
    <row r="718" spans="1:24" s="1" customFormat="1" ht="35" customHeight="1" x14ac:dyDescent="0.3">
      <c r="A718" s="11" t="s">
        <v>23</v>
      </c>
      <c r="B718" s="11" t="s">
        <v>788</v>
      </c>
      <c r="C718" s="12" t="s">
        <v>789</v>
      </c>
      <c r="D718" s="49"/>
      <c r="E718" s="35" t="str">
        <f>HYPERLINK("https://www.google.ru/search?q=1005005-660&amp;newwindow=1&amp;tbm=isch","Еще фото")</f>
        <v>Еще фото</v>
      </c>
      <c r="F718" s="13" t="s">
        <v>53</v>
      </c>
      <c r="G718" s="11" t="s">
        <v>725</v>
      </c>
      <c r="H718" s="11" t="s">
        <v>28</v>
      </c>
      <c r="I718" s="14" t="s">
        <v>726</v>
      </c>
      <c r="J718" s="14" t="s">
        <v>30</v>
      </c>
      <c r="K718" s="15" t="s">
        <v>54</v>
      </c>
      <c r="L718" s="52" t="s">
        <v>781</v>
      </c>
      <c r="M718" s="14"/>
      <c r="N718" s="14" t="s">
        <v>790</v>
      </c>
      <c r="O718" s="14"/>
      <c r="P718" s="15" t="s">
        <v>94</v>
      </c>
      <c r="Q718" s="16">
        <v>2299</v>
      </c>
      <c r="R718" s="17">
        <v>60</v>
      </c>
      <c r="S718" s="18">
        <v>1057.54</v>
      </c>
      <c r="T718" s="19" t="s">
        <v>36</v>
      </c>
      <c r="U718" s="20" t="s">
        <v>40</v>
      </c>
      <c r="V718" s="21" t="s">
        <v>42</v>
      </c>
      <c r="W718" s="22">
        <v>18</v>
      </c>
      <c r="X718" s="23"/>
    </row>
    <row r="719" spans="1:24" s="1" customFormat="1" ht="35" customHeight="1" x14ac:dyDescent="0.3">
      <c r="A719" s="24" t="s">
        <v>23</v>
      </c>
      <c r="B719" s="24" t="s">
        <v>788</v>
      </c>
      <c r="C719" s="12" t="s">
        <v>789</v>
      </c>
      <c r="D719" s="50"/>
      <c r="E719" s="35" t="str">
        <f>HYPERLINK("https://www.google.ru/search?q=1005005-660&amp;newwindow=1&amp;tbm=isch","Еще фото")</f>
        <v>Еще фото</v>
      </c>
      <c r="F719" s="13" t="s">
        <v>53</v>
      </c>
      <c r="G719" s="24" t="s">
        <v>725</v>
      </c>
      <c r="H719" s="24" t="s">
        <v>28</v>
      </c>
      <c r="I719" s="24" t="s">
        <v>726</v>
      </c>
      <c r="J719" s="14" t="s">
        <v>30</v>
      </c>
      <c r="K719" s="15" t="s">
        <v>54</v>
      </c>
      <c r="L719" s="53"/>
      <c r="M719" s="14"/>
      <c r="N719" s="14" t="s">
        <v>790</v>
      </c>
      <c r="O719" s="14"/>
      <c r="P719" s="15" t="s">
        <v>94</v>
      </c>
      <c r="Q719" s="16">
        <v>2299</v>
      </c>
      <c r="R719" s="17">
        <v>60</v>
      </c>
      <c r="S719" s="18">
        <v>1057.54</v>
      </c>
      <c r="T719" s="19" t="s">
        <v>36</v>
      </c>
      <c r="U719" s="20" t="s">
        <v>41</v>
      </c>
      <c r="V719" s="21" t="s">
        <v>50</v>
      </c>
      <c r="W719" s="22">
        <v>7</v>
      </c>
      <c r="X719" s="23"/>
    </row>
    <row r="720" spans="1:24" s="1" customFormat="1" ht="37.049999999999997" customHeight="1" x14ac:dyDescent="0.3">
      <c r="A720" s="24" t="s">
        <v>23</v>
      </c>
      <c r="B720" s="24" t="s">
        <v>788</v>
      </c>
      <c r="C720" s="12" t="s">
        <v>789</v>
      </c>
      <c r="D720" s="51"/>
      <c r="E720" s="35" t="str">
        <f>HYPERLINK("https://www.google.ru/search?q=1005005-660&amp;newwindow=1&amp;tbm=isch","Еще фото")</f>
        <v>Еще фото</v>
      </c>
      <c r="F720" s="13" t="s">
        <v>53</v>
      </c>
      <c r="G720" s="24" t="s">
        <v>725</v>
      </c>
      <c r="H720" s="24" t="s">
        <v>28</v>
      </c>
      <c r="I720" s="24" t="s">
        <v>726</v>
      </c>
      <c r="J720" s="14" t="s">
        <v>30</v>
      </c>
      <c r="K720" s="15" t="s">
        <v>54</v>
      </c>
      <c r="L720" s="54"/>
      <c r="M720" s="14"/>
      <c r="N720" s="14" t="s">
        <v>790</v>
      </c>
      <c r="O720" s="14"/>
      <c r="P720" s="15" t="s">
        <v>94</v>
      </c>
      <c r="Q720" s="16">
        <v>2299</v>
      </c>
      <c r="R720" s="17">
        <v>60</v>
      </c>
      <c r="S720" s="18">
        <v>1057.54</v>
      </c>
      <c r="T720" s="19" t="s">
        <v>36</v>
      </c>
      <c r="U720" s="20" t="s">
        <v>49</v>
      </c>
      <c r="V720" s="21" t="s">
        <v>60</v>
      </c>
      <c r="W720" s="22">
        <v>36</v>
      </c>
      <c r="X720" s="23"/>
    </row>
    <row r="721" spans="1:24" s="1" customFormat="1" ht="108" customHeight="1" x14ac:dyDescent="0.3">
      <c r="A721" s="11" t="s">
        <v>23</v>
      </c>
      <c r="B721" s="11" t="s">
        <v>791</v>
      </c>
      <c r="C721" s="12" t="s">
        <v>792</v>
      </c>
      <c r="D721" s="29"/>
      <c r="E721" s="35" t="str">
        <f>HYPERLINK("https://www.google.ru/search?q=1005006-330&amp;newwindow=1&amp;tbm=isch","Еще фото")</f>
        <v>Еще фото</v>
      </c>
      <c r="F721" s="26"/>
      <c r="G721" s="11" t="s">
        <v>725</v>
      </c>
      <c r="H721" s="11" t="s">
        <v>28</v>
      </c>
      <c r="I721" s="14" t="s">
        <v>726</v>
      </c>
      <c r="J721" s="14" t="s">
        <v>45</v>
      </c>
      <c r="K721" s="15" t="s">
        <v>54</v>
      </c>
      <c r="L721" s="14" t="s">
        <v>793</v>
      </c>
      <c r="M721" s="14"/>
      <c r="N721" s="14" t="s">
        <v>67</v>
      </c>
      <c r="O721" s="14"/>
      <c r="P721" s="15" t="s">
        <v>733</v>
      </c>
      <c r="Q721" s="16">
        <v>2399</v>
      </c>
      <c r="R721" s="17">
        <v>60</v>
      </c>
      <c r="S721" s="18">
        <v>1103.54</v>
      </c>
      <c r="T721" s="19" t="s">
        <v>36</v>
      </c>
      <c r="U721" s="20" t="s">
        <v>39</v>
      </c>
      <c r="V721" s="21" t="s">
        <v>59</v>
      </c>
      <c r="W721" s="22">
        <v>6</v>
      </c>
      <c r="X721" s="23"/>
    </row>
    <row r="722" spans="1:24" s="1" customFormat="1" ht="35" customHeight="1" x14ac:dyDescent="0.3">
      <c r="A722" s="11" t="s">
        <v>23</v>
      </c>
      <c r="B722" s="11" t="s">
        <v>794</v>
      </c>
      <c r="C722" s="12" t="s">
        <v>795</v>
      </c>
      <c r="D722" s="49"/>
      <c r="E722" s="35" t="str">
        <f>HYPERLINK("https://www.google.ru/search?q=1005009-001&amp;newwindow=1&amp;tbm=isch","Еще фото")</f>
        <v>Еще фото</v>
      </c>
      <c r="F722" s="13" t="s">
        <v>53</v>
      </c>
      <c r="G722" s="11" t="s">
        <v>725</v>
      </c>
      <c r="H722" s="11" t="s">
        <v>28</v>
      </c>
      <c r="I722" s="14" t="s">
        <v>726</v>
      </c>
      <c r="J722" s="14" t="s">
        <v>30</v>
      </c>
      <c r="K722" s="15" t="s">
        <v>31</v>
      </c>
      <c r="L722" s="52" t="s">
        <v>796</v>
      </c>
      <c r="M722" s="14" t="s">
        <v>33</v>
      </c>
      <c r="N722" s="14" t="s">
        <v>57</v>
      </c>
      <c r="O722" s="14"/>
      <c r="P722" s="15" t="s">
        <v>728</v>
      </c>
      <c r="Q722" s="16">
        <v>2299</v>
      </c>
      <c r="R722" s="17">
        <v>60</v>
      </c>
      <c r="S722" s="18">
        <v>1057.54</v>
      </c>
      <c r="T722" s="19" t="s">
        <v>36</v>
      </c>
      <c r="U722" s="20" t="s">
        <v>39</v>
      </c>
      <c r="V722" s="22">
        <v>44</v>
      </c>
      <c r="W722" s="22">
        <v>121</v>
      </c>
      <c r="X722" s="23"/>
    </row>
    <row r="723" spans="1:24" s="1" customFormat="1" ht="35" customHeight="1" x14ac:dyDescent="0.3">
      <c r="A723" s="24" t="s">
        <v>23</v>
      </c>
      <c r="B723" s="24" t="s">
        <v>794</v>
      </c>
      <c r="C723" s="12" t="s">
        <v>795</v>
      </c>
      <c r="D723" s="50"/>
      <c r="E723" s="35" t="str">
        <f>HYPERLINK("https://www.google.ru/search?q=1005009-001&amp;newwindow=1&amp;tbm=isch","Еще фото")</f>
        <v>Еще фото</v>
      </c>
      <c r="F723" s="13" t="s">
        <v>53</v>
      </c>
      <c r="G723" s="24" t="s">
        <v>725</v>
      </c>
      <c r="H723" s="24" t="s">
        <v>28</v>
      </c>
      <c r="I723" s="24" t="s">
        <v>726</v>
      </c>
      <c r="J723" s="14" t="s">
        <v>30</v>
      </c>
      <c r="K723" s="15" t="s">
        <v>31</v>
      </c>
      <c r="L723" s="53"/>
      <c r="M723" s="14" t="s">
        <v>33</v>
      </c>
      <c r="N723" s="14" t="s">
        <v>57</v>
      </c>
      <c r="O723" s="14"/>
      <c r="P723" s="15" t="s">
        <v>728</v>
      </c>
      <c r="Q723" s="16">
        <v>2299</v>
      </c>
      <c r="R723" s="17">
        <v>60</v>
      </c>
      <c r="S723" s="18">
        <v>1057.54</v>
      </c>
      <c r="T723" s="19" t="s">
        <v>36</v>
      </c>
      <c r="U723" s="20" t="s">
        <v>40</v>
      </c>
      <c r="V723" s="22">
        <v>46</v>
      </c>
      <c r="W723" s="22">
        <v>176</v>
      </c>
      <c r="X723" s="23"/>
    </row>
    <row r="724" spans="1:24" s="1" customFormat="1" ht="37.049999999999997" customHeight="1" x14ac:dyDescent="0.3">
      <c r="A724" s="24" t="s">
        <v>23</v>
      </c>
      <c r="B724" s="24" t="s">
        <v>794</v>
      </c>
      <c r="C724" s="12" t="s">
        <v>795</v>
      </c>
      <c r="D724" s="51"/>
      <c r="E724" s="35" t="str">
        <f>HYPERLINK("https://www.google.ru/search?q=1005009-001&amp;newwindow=1&amp;tbm=isch","Еще фото")</f>
        <v>Еще фото</v>
      </c>
      <c r="F724" s="13" t="s">
        <v>53</v>
      </c>
      <c r="G724" s="24" t="s">
        <v>725</v>
      </c>
      <c r="H724" s="24" t="s">
        <v>28</v>
      </c>
      <c r="I724" s="24" t="s">
        <v>726</v>
      </c>
      <c r="J724" s="14" t="s">
        <v>30</v>
      </c>
      <c r="K724" s="15" t="s">
        <v>31</v>
      </c>
      <c r="L724" s="54"/>
      <c r="M724" s="14" t="s">
        <v>33</v>
      </c>
      <c r="N724" s="14" t="s">
        <v>57</v>
      </c>
      <c r="O724" s="14"/>
      <c r="P724" s="15" t="s">
        <v>728</v>
      </c>
      <c r="Q724" s="16">
        <v>2299</v>
      </c>
      <c r="R724" s="17">
        <v>60</v>
      </c>
      <c r="S724" s="18">
        <v>1057.54</v>
      </c>
      <c r="T724" s="19" t="s">
        <v>36</v>
      </c>
      <c r="U724" s="20" t="s">
        <v>41</v>
      </c>
      <c r="V724" s="21" t="s">
        <v>42</v>
      </c>
      <c r="W724" s="22">
        <v>12</v>
      </c>
      <c r="X724" s="23"/>
    </row>
    <row r="725" spans="1:24" s="1" customFormat="1" ht="52.05" customHeight="1" x14ac:dyDescent="0.3">
      <c r="A725" s="11" t="s">
        <v>23</v>
      </c>
      <c r="B725" s="11" t="s">
        <v>797</v>
      </c>
      <c r="C725" s="12" t="s">
        <v>798</v>
      </c>
      <c r="D725" s="55"/>
      <c r="E725" s="35" t="str">
        <f>HYPERLINK("https://www.google.ru/search?q=1005009-200&amp;newwindow=1&amp;tbm=isch","Еще фото")</f>
        <v>Еще фото</v>
      </c>
      <c r="F725" s="26"/>
      <c r="G725" s="11" t="s">
        <v>725</v>
      </c>
      <c r="H725" s="11" t="s">
        <v>28</v>
      </c>
      <c r="I725" s="14" t="s">
        <v>726</v>
      </c>
      <c r="J725" s="14" t="s">
        <v>30</v>
      </c>
      <c r="K725" s="15" t="s">
        <v>31</v>
      </c>
      <c r="L725" s="52" t="s">
        <v>727</v>
      </c>
      <c r="M725" s="14" t="s">
        <v>33</v>
      </c>
      <c r="N725" s="14" t="s">
        <v>34</v>
      </c>
      <c r="O725" s="14"/>
      <c r="P725" s="15" t="s">
        <v>728</v>
      </c>
      <c r="Q725" s="16">
        <v>1999</v>
      </c>
      <c r="R725" s="17">
        <v>60</v>
      </c>
      <c r="S725" s="18">
        <v>919.54</v>
      </c>
      <c r="T725" s="19" t="s">
        <v>36</v>
      </c>
      <c r="U725" s="20" t="s">
        <v>39</v>
      </c>
      <c r="V725" s="22">
        <v>44</v>
      </c>
      <c r="W725" s="22">
        <v>2</v>
      </c>
      <c r="X725" s="23"/>
    </row>
    <row r="726" spans="1:24" s="1" customFormat="1" ht="61.05" customHeight="1" x14ac:dyDescent="0.3">
      <c r="A726" s="24" t="s">
        <v>23</v>
      </c>
      <c r="B726" s="24" t="s">
        <v>797</v>
      </c>
      <c r="C726" s="12" t="s">
        <v>798</v>
      </c>
      <c r="D726" s="56"/>
      <c r="E726" s="35" t="str">
        <f>HYPERLINK("https://www.google.ru/search?q=1005009-200&amp;newwindow=1&amp;tbm=isch","Еще фото")</f>
        <v>Еще фото</v>
      </c>
      <c r="F726" s="26"/>
      <c r="G726" s="24" t="s">
        <v>725</v>
      </c>
      <c r="H726" s="24" t="s">
        <v>28</v>
      </c>
      <c r="I726" s="24" t="s">
        <v>726</v>
      </c>
      <c r="J726" s="14" t="s">
        <v>30</v>
      </c>
      <c r="K726" s="15" t="s">
        <v>31</v>
      </c>
      <c r="L726" s="54"/>
      <c r="M726" s="14" t="s">
        <v>33</v>
      </c>
      <c r="N726" s="14" t="s">
        <v>34</v>
      </c>
      <c r="O726" s="14"/>
      <c r="P726" s="15" t="s">
        <v>728</v>
      </c>
      <c r="Q726" s="16">
        <v>1999</v>
      </c>
      <c r="R726" s="17">
        <v>60</v>
      </c>
      <c r="S726" s="18">
        <v>919.54</v>
      </c>
      <c r="T726" s="19" t="s">
        <v>36</v>
      </c>
      <c r="U726" s="20" t="s">
        <v>40</v>
      </c>
      <c r="V726" s="22">
        <v>46</v>
      </c>
      <c r="W726" s="22">
        <v>8</v>
      </c>
      <c r="X726" s="23"/>
    </row>
    <row r="727" spans="1:24" s="1" customFormat="1" ht="52.05" customHeight="1" x14ac:dyDescent="0.3">
      <c r="A727" s="11" t="s">
        <v>23</v>
      </c>
      <c r="B727" s="11" t="s">
        <v>799</v>
      </c>
      <c r="C727" s="12" t="s">
        <v>800</v>
      </c>
      <c r="D727" s="55"/>
      <c r="E727" s="35" t="str">
        <f>HYPERLINK("https://www.google.ru/search?q=1005009-700&amp;newwindow=1&amp;tbm=isch","Еще фото")</f>
        <v>Еще фото</v>
      </c>
      <c r="F727" s="13" t="s">
        <v>26</v>
      </c>
      <c r="G727" s="11" t="s">
        <v>725</v>
      </c>
      <c r="H727" s="11" t="s">
        <v>28</v>
      </c>
      <c r="I727" s="14" t="s">
        <v>726</v>
      </c>
      <c r="J727" s="14" t="s">
        <v>30</v>
      </c>
      <c r="K727" s="15" t="s">
        <v>31</v>
      </c>
      <c r="L727" s="52" t="s">
        <v>727</v>
      </c>
      <c r="M727" s="14" t="s">
        <v>33</v>
      </c>
      <c r="N727" s="14" t="s">
        <v>189</v>
      </c>
      <c r="O727" s="14"/>
      <c r="P727" s="15" t="s">
        <v>728</v>
      </c>
      <c r="Q727" s="16">
        <v>1999</v>
      </c>
      <c r="R727" s="17">
        <v>60</v>
      </c>
      <c r="S727" s="18">
        <v>919.54</v>
      </c>
      <c r="T727" s="19" t="s">
        <v>36</v>
      </c>
      <c r="U727" s="20" t="s">
        <v>39</v>
      </c>
      <c r="V727" s="22">
        <v>44</v>
      </c>
      <c r="W727" s="22">
        <v>19</v>
      </c>
      <c r="X727" s="23"/>
    </row>
    <row r="728" spans="1:24" s="1" customFormat="1" ht="61.05" customHeight="1" x14ac:dyDescent="0.3">
      <c r="A728" s="24" t="s">
        <v>23</v>
      </c>
      <c r="B728" s="24" t="s">
        <v>799</v>
      </c>
      <c r="C728" s="12" t="s">
        <v>800</v>
      </c>
      <c r="D728" s="56"/>
      <c r="E728" s="35" t="str">
        <f>HYPERLINK("https://www.google.ru/search?q=1005009-700&amp;newwindow=1&amp;tbm=isch","Еще фото")</f>
        <v>Еще фото</v>
      </c>
      <c r="F728" s="13" t="s">
        <v>26</v>
      </c>
      <c r="G728" s="24" t="s">
        <v>725</v>
      </c>
      <c r="H728" s="24" t="s">
        <v>28</v>
      </c>
      <c r="I728" s="24" t="s">
        <v>726</v>
      </c>
      <c r="J728" s="14" t="s">
        <v>30</v>
      </c>
      <c r="K728" s="15" t="s">
        <v>31</v>
      </c>
      <c r="L728" s="54"/>
      <c r="M728" s="14" t="s">
        <v>33</v>
      </c>
      <c r="N728" s="14" t="s">
        <v>189</v>
      </c>
      <c r="O728" s="14"/>
      <c r="P728" s="15" t="s">
        <v>728</v>
      </c>
      <c r="Q728" s="16">
        <v>1999</v>
      </c>
      <c r="R728" s="17">
        <v>60</v>
      </c>
      <c r="S728" s="18">
        <v>919.54</v>
      </c>
      <c r="T728" s="19" t="s">
        <v>36</v>
      </c>
      <c r="U728" s="20" t="s">
        <v>40</v>
      </c>
      <c r="V728" s="22">
        <v>46</v>
      </c>
      <c r="W728" s="22">
        <v>22</v>
      </c>
      <c r="X728" s="23"/>
    </row>
    <row r="729" spans="1:24" s="1" customFormat="1" ht="26" customHeight="1" x14ac:dyDescent="0.3">
      <c r="A729" s="11" t="s">
        <v>23</v>
      </c>
      <c r="B729" s="11" t="s">
        <v>801</v>
      </c>
      <c r="C729" s="12" t="s">
        <v>802</v>
      </c>
      <c r="D729" s="49"/>
      <c r="E729" s="35" t="str">
        <f>HYPERLINK("https://www.google.ru/search?q=1005009-800&amp;newwindow=1&amp;tbm=isch","Еще фото")</f>
        <v>Еще фото</v>
      </c>
      <c r="F729" s="26"/>
      <c r="G729" s="11" t="s">
        <v>725</v>
      </c>
      <c r="H729" s="11" t="s">
        <v>28</v>
      </c>
      <c r="I729" s="14" t="s">
        <v>726</v>
      </c>
      <c r="J729" s="14" t="s">
        <v>30</v>
      </c>
      <c r="K729" s="15" t="s">
        <v>31</v>
      </c>
      <c r="L729" s="52" t="s">
        <v>796</v>
      </c>
      <c r="M729" s="14"/>
      <c r="N729" s="14" t="s">
        <v>184</v>
      </c>
      <c r="O729" s="14"/>
      <c r="P729" s="15" t="s">
        <v>728</v>
      </c>
      <c r="Q729" s="16">
        <v>2299</v>
      </c>
      <c r="R729" s="17">
        <v>60</v>
      </c>
      <c r="S729" s="18">
        <v>1057.54</v>
      </c>
      <c r="T729" s="19" t="s">
        <v>36</v>
      </c>
      <c r="U729" s="20" t="s">
        <v>37</v>
      </c>
      <c r="V729" s="21" t="s">
        <v>38</v>
      </c>
      <c r="W729" s="22">
        <v>13</v>
      </c>
      <c r="X729" s="23"/>
    </row>
    <row r="730" spans="1:24" s="1" customFormat="1" ht="26" customHeight="1" x14ac:dyDescent="0.3">
      <c r="A730" s="24" t="s">
        <v>23</v>
      </c>
      <c r="B730" s="24" t="s">
        <v>801</v>
      </c>
      <c r="C730" s="12" t="s">
        <v>802</v>
      </c>
      <c r="D730" s="50"/>
      <c r="E730" s="35" t="str">
        <f>HYPERLINK("https://www.google.ru/search?q=1005009-800&amp;newwindow=1&amp;tbm=isch","Еще фото")</f>
        <v>Еще фото</v>
      </c>
      <c r="F730" s="26"/>
      <c r="G730" s="24" t="s">
        <v>725</v>
      </c>
      <c r="H730" s="24" t="s">
        <v>28</v>
      </c>
      <c r="I730" s="24" t="s">
        <v>726</v>
      </c>
      <c r="J730" s="14" t="s">
        <v>30</v>
      </c>
      <c r="K730" s="15" t="s">
        <v>31</v>
      </c>
      <c r="L730" s="53"/>
      <c r="M730" s="14"/>
      <c r="N730" s="14" t="s">
        <v>184</v>
      </c>
      <c r="O730" s="14"/>
      <c r="P730" s="15" t="s">
        <v>728</v>
      </c>
      <c r="Q730" s="16">
        <v>2299</v>
      </c>
      <c r="R730" s="17">
        <v>60</v>
      </c>
      <c r="S730" s="18">
        <v>1057.54</v>
      </c>
      <c r="T730" s="19" t="s">
        <v>36</v>
      </c>
      <c r="U730" s="20" t="s">
        <v>39</v>
      </c>
      <c r="V730" s="22">
        <v>44</v>
      </c>
      <c r="W730" s="22">
        <v>190</v>
      </c>
      <c r="X730" s="23"/>
    </row>
    <row r="731" spans="1:24" s="1" customFormat="1" ht="26" customHeight="1" x14ac:dyDescent="0.3">
      <c r="A731" s="24" t="s">
        <v>23</v>
      </c>
      <c r="B731" s="24" t="s">
        <v>801</v>
      </c>
      <c r="C731" s="12" t="s">
        <v>802</v>
      </c>
      <c r="D731" s="50"/>
      <c r="E731" s="35" t="str">
        <f>HYPERLINK("https://www.google.ru/search?q=1005009-800&amp;newwindow=1&amp;tbm=isch","Еще фото")</f>
        <v>Еще фото</v>
      </c>
      <c r="F731" s="26"/>
      <c r="G731" s="24" t="s">
        <v>725</v>
      </c>
      <c r="H731" s="24" t="s">
        <v>28</v>
      </c>
      <c r="I731" s="24" t="s">
        <v>726</v>
      </c>
      <c r="J731" s="14" t="s">
        <v>30</v>
      </c>
      <c r="K731" s="15" t="s">
        <v>31</v>
      </c>
      <c r="L731" s="53"/>
      <c r="M731" s="14"/>
      <c r="N731" s="14" t="s">
        <v>184</v>
      </c>
      <c r="O731" s="14"/>
      <c r="P731" s="15" t="s">
        <v>728</v>
      </c>
      <c r="Q731" s="16">
        <v>2299</v>
      </c>
      <c r="R731" s="17">
        <v>60</v>
      </c>
      <c r="S731" s="18">
        <v>1057.54</v>
      </c>
      <c r="T731" s="19" t="s">
        <v>36</v>
      </c>
      <c r="U731" s="20" t="s">
        <v>40</v>
      </c>
      <c r="V731" s="22">
        <v>46</v>
      </c>
      <c r="W731" s="22">
        <v>250</v>
      </c>
      <c r="X731" s="23"/>
    </row>
    <row r="732" spans="1:24" s="1" customFormat="1" ht="26" customHeight="1" x14ac:dyDescent="0.3">
      <c r="A732" s="24" t="s">
        <v>23</v>
      </c>
      <c r="B732" s="24" t="s">
        <v>801</v>
      </c>
      <c r="C732" s="12" t="s">
        <v>802</v>
      </c>
      <c r="D732" s="51"/>
      <c r="E732" s="35" t="str">
        <f>HYPERLINK("https://www.google.ru/search?q=1005009-800&amp;newwindow=1&amp;tbm=isch","Еще фото")</f>
        <v>Еще фото</v>
      </c>
      <c r="F732" s="26"/>
      <c r="G732" s="24" t="s">
        <v>725</v>
      </c>
      <c r="H732" s="24" t="s">
        <v>28</v>
      </c>
      <c r="I732" s="24" t="s">
        <v>726</v>
      </c>
      <c r="J732" s="14" t="s">
        <v>30</v>
      </c>
      <c r="K732" s="15" t="s">
        <v>31</v>
      </c>
      <c r="L732" s="54"/>
      <c r="M732" s="14"/>
      <c r="N732" s="14" t="s">
        <v>184</v>
      </c>
      <c r="O732" s="14"/>
      <c r="P732" s="15" t="s">
        <v>728</v>
      </c>
      <c r="Q732" s="16">
        <v>2299</v>
      </c>
      <c r="R732" s="17">
        <v>60</v>
      </c>
      <c r="S732" s="18">
        <v>1057.54</v>
      </c>
      <c r="T732" s="19" t="s">
        <v>36</v>
      </c>
      <c r="U732" s="20" t="s">
        <v>41</v>
      </c>
      <c r="V732" s="21" t="s">
        <v>42</v>
      </c>
      <c r="W732" s="22">
        <v>31</v>
      </c>
      <c r="X732" s="23"/>
    </row>
    <row r="733" spans="1:24" s="1" customFormat="1" ht="108" customHeight="1" x14ac:dyDescent="0.3">
      <c r="A733" s="11" t="s">
        <v>23</v>
      </c>
      <c r="B733" s="11" t="s">
        <v>803</v>
      </c>
      <c r="C733" s="12" t="s">
        <v>804</v>
      </c>
      <c r="D733" s="29"/>
      <c r="E733" s="35" t="str">
        <f>HYPERLINK("https://www.google.ru/search?q=1005010-001&amp;newwindow=1&amp;tbm=isch","Еще фото")</f>
        <v>Еще фото</v>
      </c>
      <c r="F733" s="26"/>
      <c r="G733" s="11" t="s">
        <v>725</v>
      </c>
      <c r="H733" s="11" t="s">
        <v>28</v>
      </c>
      <c r="I733" s="14" t="s">
        <v>726</v>
      </c>
      <c r="J733" s="14" t="s">
        <v>45</v>
      </c>
      <c r="K733" s="15" t="s">
        <v>31</v>
      </c>
      <c r="L733" s="14" t="s">
        <v>805</v>
      </c>
      <c r="M733" s="14"/>
      <c r="N733" s="14" t="s">
        <v>57</v>
      </c>
      <c r="O733" s="14"/>
      <c r="P733" s="15" t="s">
        <v>733</v>
      </c>
      <c r="Q733" s="16">
        <v>2199</v>
      </c>
      <c r="R733" s="17">
        <v>60</v>
      </c>
      <c r="S733" s="18">
        <v>1011.54</v>
      </c>
      <c r="T733" s="19" t="s">
        <v>36</v>
      </c>
      <c r="U733" s="20" t="s">
        <v>39</v>
      </c>
      <c r="V733" s="22">
        <v>44</v>
      </c>
      <c r="W733" s="22">
        <v>8</v>
      </c>
      <c r="X733" s="23"/>
    </row>
    <row r="734" spans="1:24" s="1" customFormat="1" ht="35" customHeight="1" x14ac:dyDescent="0.3">
      <c r="A734" s="11" t="s">
        <v>23</v>
      </c>
      <c r="B734" s="11" t="s">
        <v>806</v>
      </c>
      <c r="C734" s="12" t="s">
        <v>807</v>
      </c>
      <c r="D734" s="49"/>
      <c r="E734" s="35" t="str">
        <f>HYPERLINK("https://www.google.ru/search?q=1005010-101&amp;newwindow=1&amp;tbm=isch","Еще фото")</f>
        <v>Еще фото</v>
      </c>
      <c r="F734" s="26"/>
      <c r="G734" s="11" t="s">
        <v>725</v>
      </c>
      <c r="H734" s="11" t="s">
        <v>28</v>
      </c>
      <c r="I734" s="14" t="s">
        <v>726</v>
      </c>
      <c r="J734" s="14" t="s">
        <v>45</v>
      </c>
      <c r="K734" s="15" t="s">
        <v>31</v>
      </c>
      <c r="L734" s="52" t="s">
        <v>805</v>
      </c>
      <c r="M734" s="14"/>
      <c r="N734" s="14" t="s">
        <v>325</v>
      </c>
      <c r="O734" s="14"/>
      <c r="P734" s="15" t="s">
        <v>733</v>
      </c>
      <c r="Q734" s="16">
        <v>2199</v>
      </c>
      <c r="R734" s="17">
        <v>60</v>
      </c>
      <c r="S734" s="18">
        <v>1011.54</v>
      </c>
      <c r="T734" s="19" t="s">
        <v>36</v>
      </c>
      <c r="U734" s="20" t="s">
        <v>37</v>
      </c>
      <c r="V734" s="21" t="s">
        <v>38</v>
      </c>
      <c r="W734" s="22">
        <v>6</v>
      </c>
      <c r="X734" s="23"/>
    </row>
    <row r="735" spans="1:24" s="1" customFormat="1" ht="35" customHeight="1" x14ac:dyDescent="0.3">
      <c r="A735" s="24" t="s">
        <v>23</v>
      </c>
      <c r="B735" s="24" t="s">
        <v>806</v>
      </c>
      <c r="C735" s="12" t="s">
        <v>807</v>
      </c>
      <c r="D735" s="50"/>
      <c r="E735" s="35" t="str">
        <f>HYPERLINK("https://www.google.ru/search?q=1005010-101&amp;newwindow=1&amp;tbm=isch","Еще фото")</f>
        <v>Еще фото</v>
      </c>
      <c r="F735" s="26"/>
      <c r="G735" s="24" t="s">
        <v>725</v>
      </c>
      <c r="H735" s="24" t="s">
        <v>28</v>
      </c>
      <c r="I735" s="24" t="s">
        <v>726</v>
      </c>
      <c r="J735" s="14" t="s">
        <v>45</v>
      </c>
      <c r="K735" s="15" t="s">
        <v>31</v>
      </c>
      <c r="L735" s="53"/>
      <c r="M735" s="14"/>
      <c r="N735" s="14" t="s">
        <v>325</v>
      </c>
      <c r="O735" s="14"/>
      <c r="P735" s="15" t="s">
        <v>733</v>
      </c>
      <c r="Q735" s="16">
        <v>2199</v>
      </c>
      <c r="R735" s="17">
        <v>60</v>
      </c>
      <c r="S735" s="18">
        <v>1011.54</v>
      </c>
      <c r="T735" s="19" t="s">
        <v>36</v>
      </c>
      <c r="U735" s="20" t="s">
        <v>39</v>
      </c>
      <c r="V735" s="22">
        <v>44</v>
      </c>
      <c r="W735" s="22">
        <v>15</v>
      </c>
      <c r="X735" s="23"/>
    </row>
    <row r="736" spans="1:24" s="1" customFormat="1" ht="37.049999999999997" customHeight="1" x14ac:dyDescent="0.3">
      <c r="A736" s="24" t="s">
        <v>23</v>
      </c>
      <c r="B736" s="24" t="s">
        <v>806</v>
      </c>
      <c r="C736" s="12" t="s">
        <v>807</v>
      </c>
      <c r="D736" s="51"/>
      <c r="E736" s="35" t="str">
        <f>HYPERLINK("https://www.google.ru/search?q=1005010-101&amp;newwindow=1&amp;tbm=isch","Еще фото")</f>
        <v>Еще фото</v>
      </c>
      <c r="F736" s="26"/>
      <c r="G736" s="24" t="s">
        <v>725</v>
      </c>
      <c r="H736" s="24" t="s">
        <v>28</v>
      </c>
      <c r="I736" s="24" t="s">
        <v>726</v>
      </c>
      <c r="J736" s="14" t="s">
        <v>45</v>
      </c>
      <c r="K736" s="15" t="s">
        <v>31</v>
      </c>
      <c r="L736" s="54"/>
      <c r="M736" s="14"/>
      <c r="N736" s="14" t="s">
        <v>325</v>
      </c>
      <c r="O736" s="14"/>
      <c r="P736" s="15" t="s">
        <v>733</v>
      </c>
      <c r="Q736" s="16">
        <v>2199</v>
      </c>
      <c r="R736" s="17">
        <v>60</v>
      </c>
      <c r="S736" s="18">
        <v>1011.54</v>
      </c>
      <c r="T736" s="19" t="s">
        <v>36</v>
      </c>
      <c r="U736" s="20" t="s">
        <v>40</v>
      </c>
      <c r="V736" s="22">
        <v>46</v>
      </c>
      <c r="W736" s="22">
        <v>16</v>
      </c>
      <c r="X736" s="23"/>
    </row>
    <row r="737" spans="1:24" s="1" customFormat="1" ht="108" customHeight="1" x14ac:dyDescent="0.3">
      <c r="A737" s="11" t="s">
        <v>23</v>
      </c>
      <c r="B737" s="11" t="s">
        <v>808</v>
      </c>
      <c r="C737" s="12" t="s">
        <v>809</v>
      </c>
      <c r="D737" s="29"/>
      <c r="E737" s="35" t="str">
        <f>HYPERLINK("https://www.google.ru/search?q=1005013-001&amp;newwindow=1&amp;tbm=isch","Еще фото")</f>
        <v>Еще фото</v>
      </c>
      <c r="F737" s="26"/>
      <c r="G737" s="11" t="s">
        <v>725</v>
      </c>
      <c r="H737" s="11" t="s">
        <v>28</v>
      </c>
      <c r="I737" s="14" t="s">
        <v>726</v>
      </c>
      <c r="J737" s="14" t="s">
        <v>30</v>
      </c>
      <c r="K737" s="15" t="s">
        <v>54</v>
      </c>
      <c r="L737" s="14" t="s">
        <v>810</v>
      </c>
      <c r="M737" s="14"/>
      <c r="N737" s="14" t="s">
        <v>57</v>
      </c>
      <c r="O737" s="14"/>
      <c r="P737" s="15" t="s">
        <v>194</v>
      </c>
      <c r="Q737" s="16">
        <v>2799</v>
      </c>
      <c r="R737" s="17">
        <v>60</v>
      </c>
      <c r="S737" s="27">
        <v>1287.5399999999997</v>
      </c>
      <c r="T737" s="19" t="s">
        <v>36</v>
      </c>
      <c r="U737" s="20" t="s">
        <v>89</v>
      </c>
      <c r="V737" s="21" t="s">
        <v>90</v>
      </c>
      <c r="W737" s="22">
        <v>2</v>
      </c>
      <c r="X737" s="23"/>
    </row>
    <row r="738" spans="1:24" s="1" customFormat="1" ht="108" customHeight="1" x14ac:dyDescent="0.3">
      <c r="A738" s="11" t="s">
        <v>23</v>
      </c>
      <c r="B738" s="11" t="s">
        <v>811</v>
      </c>
      <c r="C738" s="12" t="s">
        <v>812</v>
      </c>
      <c r="D738" s="29"/>
      <c r="E738" s="35" t="str">
        <f>HYPERLINK("https://www.google.ru/search?q=1005019-100&amp;newwindow=1&amp;tbm=isch","Еще фото")</f>
        <v>Еще фото</v>
      </c>
      <c r="F738" s="26"/>
      <c r="G738" s="11" t="s">
        <v>725</v>
      </c>
      <c r="H738" s="11" t="s">
        <v>28</v>
      </c>
      <c r="I738" s="14" t="s">
        <v>726</v>
      </c>
      <c r="J738" s="14" t="s">
        <v>30</v>
      </c>
      <c r="K738" s="15" t="s">
        <v>54</v>
      </c>
      <c r="L738" s="14" t="s">
        <v>813</v>
      </c>
      <c r="M738" s="14" t="s">
        <v>33</v>
      </c>
      <c r="N738" s="14" t="s">
        <v>325</v>
      </c>
      <c r="O738" s="14"/>
      <c r="P738" s="15" t="s">
        <v>94</v>
      </c>
      <c r="Q738" s="16">
        <v>1799</v>
      </c>
      <c r="R738" s="17">
        <v>60</v>
      </c>
      <c r="S738" s="18">
        <v>827.54</v>
      </c>
      <c r="T738" s="19" t="s">
        <v>36</v>
      </c>
      <c r="U738" s="20" t="s">
        <v>61</v>
      </c>
      <c r="V738" s="21" t="s">
        <v>62</v>
      </c>
      <c r="W738" s="22">
        <v>12</v>
      </c>
      <c r="X738" s="23"/>
    </row>
    <row r="739" spans="1:24" s="1" customFormat="1" ht="35" customHeight="1" x14ac:dyDescent="0.3">
      <c r="A739" s="11" t="s">
        <v>23</v>
      </c>
      <c r="B739" s="11" t="s">
        <v>814</v>
      </c>
      <c r="C739" s="12" t="s">
        <v>815</v>
      </c>
      <c r="D739" s="49"/>
      <c r="E739" s="35" t="str">
        <f>HYPERLINK("https://www.google.ru/search?q=1005023-012&amp;newwindow=1&amp;tbm=isch","Еще фото")</f>
        <v>Еще фото</v>
      </c>
      <c r="F739" s="26" t="s">
        <v>53</v>
      </c>
      <c r="G739" s="11" t="s">
        <v>725</v>
      </c>
      <c r="H739" s="11" t="s">
        <v>28</v>
      </c>
      <c r="I739" s="14" t="s">
        <v>726</v>
      </c>
      <c r="J739" s="14" t="s">
        <v>30</v>
      </c>
      <c r="K739" s="15" t="s">
        <v>54</v>
      </c>
      <c r="L739" s="52" t="s">
        <v>816</v>
      </c>
      <c r="M739" s="14"/>
      <c r="N739" s="14" t="s">
        <v>105</v>
      </c>
      <c r="O739" s="14"/>
      <c r="P739" s="15" t="s">
        <v>94</v>
      </c>
      <c r="Q739" s="16">
        <v>2299</v>
      </c>
      <c r="R739" s="17">
        <v>60</v>
      </c>
      <c r="S739" s="18">
        <v>1057.54</v>
      </c>
      <c r="T739" s="19" t="s">
        <v>36</v>
      </c>
      <c r="U739" s="20" t="s">
        <v>41</v>
      </c>
      <c r="V739" s="21" t="s">
        <v>50</v>
      </c>
      <c r="W739" s="22">
        <v>7</v>
      </c>
      <c r="X739" s="23"/>
    </row>
    <row r="740" spans="1:24" s="1" customFormat="1" ht="35" customHeight="1" x14ac:dyDescent="0.3">
      <c r="A740" s="24" t="s">
        <v>23</v>
      </c>
      <c r="B740" s="24" t="s">
        <v>814</v>
      </c>
      <c r="C740" s="12" t="s">
        <v>815</v>
      </c>
      <c r="D740" s="50"/>
      <c r="E740" s="35" t="str">
        <f>HYPERLINK("https://www.google.ru/search?q=1005023-012&amp;newwindow=1&amp;tbm=isch","Еще фото")</f>
        <v>Еще фото</v>
      </c>
      <c r="F740" s="26" t="s">
        <v>53</v>
      </c>
      <c r="G740" s="24" t="s">
        <v>725</v>
      </c>
      <c r="H740" s="24" t="s">
        <v>28</v>
      </c>
      <c r="I740" s="24" t="s">
        <v>726</v>
      </c>
      <c r="J740" s="14" t="s">
        <v>30</v>
      </c>
      <c r="K740" s="15" t="s">
        <v>54</v>
      </c>
      <c r="L740" s="53"/>
      <c r="M740" s="14"/>
      <c r="N740" s="14" t="s">
        <v>105</v>
      </c>
      <c r="O740" s="14"/>
      <c r="P740" s="15" t="s">
        <v>94</v>
      </c>
      <c r="Q740" s="16">
        <v>2299</v>
      </c>
      <c r="R740" s="17">
        <v>60</v>
      </c>
      <c r="S740" s="18">
        <v>1057.54</v>
      </c>
      <c r="T740" s="19" t="s">
        <v>36</v>
      </c>
      <c r="U740" s="20" t="s">
        <v>49</v>
      </c>
      <c r="V740" s="21" t="s">
        <v>60</v>
      </c>
      <c r="W740" s="22">
        <v>79</v>
      </c>
      <c r="X740" s="23"/>
    </row>
    <row r="741" spans="1:24" s="1" customFormat="1" ht="37.049999999999997" customHeight="1" x14ac:dyDescent="0.3">
      <c r="A741" s="24" t="s">
        <v>23</v>
      </c>
      <c r="B741" s="24" t="s">
        <v>814</v>
      </c>
      <c r="C741" s="12" t="s">
        <v>815</v>
      </c>
      <c r="D741" s="51"/>
      <c r="E741" s="35" t="str">
        <f>HYPERLINK("https://www.google.ru/search?q=1005023-012&amp;newwindow=1&amp;tbm=isch","Еще фото")</f>
        <v>Еще фото</v>
      </c>
      <c r="F741" s="26" t="s">
        <v>53</v>
      </c>
      <c r="G741" s="24" t="s">
        <v>725</v>
      </c>
      <c r="H741" s="24" t="s">
        <v>28</v>
      </c>
      <c r="I741" s="24" t="s">
        <v>726</v>
      </c>
      <c r="J741" s="14" t="s">
        <v>30</v>
      </c>
      <c r="K741" s="15" t="s">
        <v>54</v>
      </c>
      <c r="L741" s="54"/>
      <c r="M741" s="14"/>
      <c r="N741" s="14" t="s">
        <v>105</v>
      </c>
      <c r="O741" s="14"/>
      <c r="P741" s="15" t="s">
        <v>94</v>
      </c>
      <c r="Q741" s="16">
        <v>2299</v>
      </c>
      <c r="R741" s="17">
        <v>60</v>
      </c>
      <c r="S741" s="18">
        <v>1057.54</v>
      </c>
      <c r="T741" s="19" t="s">
        <v>36</v>
      </c>
      <c r="U741" s="20" t="s">
        <v>61</v>
      </c>
      <c r="V741" s="21" t="s">
        <v>62</v>
      </c>
      <c r="W741" s="22">
        <v>15</v>
      </c>
      <c r="X741" s="23"/>
    </row>
    <row r="742" spans="1:24" s="1" customFormat="1" ht="26" customHeight="1" x14ac:dyDescent="0.3">
      <c r="A742" s="11" t="s">
        <v>23</v>
      </c>
      <c r="B742" s="11" t="s">
        <v>817</v>
      </c>
      <c r="C742" s="12" t="s">
        <v>818</v>
      </c>
      <c r="D742" s="49"/>
      <c r="E742" s="35" t="str">
        <f>HYPERLINK("https://www.google.ru/search?q=1005023-661&amp;newwindow=1&amp;tbm=isch","Еще фото")</f>
        <v>Еще фото</v>
      </c>
      <c r="F742" s="13" t="s">
        <v>26</v>
      </c>
      <c r="G742" s="11" t="s">
        <v>725</v>
      </c>
      <c r="H742" s="11" t="s">
        <v>28</v>
      </c>
      <c r="I742" s="14" t="s">
        <v>726</v>
      </c>
      <c r="J742" s="14" t="s">
        <v>30</v>
      </c>
      <c r="K742" s="15" t="s">
        <v>54</v>
      </c>
      <c r="L742" s="52" t="s">
        <v>816</v>
      </c>
      <c r="M742" s="14"/>
      <c r="N742" s="14" t="s">
        <v>184</v>
      </c>
      <c r="O742" s="14"/>
      <c r="P742" s="15" t="s">
        <v>94</v>
      </c>
      <c r="Q742" s="16">
        <v>2299</v>
      </c>
      <c r="R742" s="17">
        <v>60</v>
      </c>
      <c r="S742" s="18">
        <v>1057.54</v>
      </c>
      <c r="T742" s="19" t="s">
        <v>36</v>
      </c>
      <c r="U742" s="20" t="s">
        <v>40</v>
      </c>
      <c r="V742" s="21" t="s">
        <v>42</v>
      </c>
      <c r="W742" s="22">
        <v>32</v>
      </c>
      <c r="X742" s="23"/>
    </row>
    <row r="743" spans="1:24" s="1" customFormat="1" ht="26" customHeight="1" x14ac:dyDescent="0.3">
      <c r="A743" s="24" t="s">
        <v>23</v>
      </c>
      <c r="B743" s="24" t="s">
        <v>817</v>
      </c>
      <c r="C743" s="12" t="s">
        <v>818</v>
      </c>
      <c r="D743" s="50"/>
      <c r="E743" s="35" t="str">
        <f>HYPERLINK("https://www.google.ru/search?q=1005023-661&amp;newwindow=1&amp;tbm=isch","Еще фото")</f>
        <v>Еще фото</v>
      </c>
      <c r="F743" s="13" t="s">
        <v>26</v>
      </c>
      <c r="G743" s="24" t="s">
        <v>725</v>
      </c>
      <c r="H743" s="24" t="s">
        <v>28</v>
      </c>
      <c r="I743" s="24" t="s">
        <v>726</v>
      </c>
      <c r="J743" s="14" t="s">
        <v>30</v>
      </c>
      <c r="K743" s="15" t="s">
        <v>54</v>
      </c>
      <c r="L743" s="53"/>
      <c r="M743" s="14"/>
      <c r="N743" s="14" t="s">
        <v>184</v>
      </c>
      <c r="O743" s="14"/>
      <c r="P743" s="15" t="s">
        <v>94</v>
      </c>
      <c r="Q743" s="16">
        <v>2299</v>
      </c>
      <c r="R743" s="17">
        <v>60</v>
      </c>
      <c r="S743" s="18">
        <v>1057.54</v>
      </c>
      <c r="T743" s="19" t="s">
        <v>36</v>
      </c>
      <c r="U743" s="20" t="s">
        <v>41</v>
      </c>
      <c r="V743" s="21" t="s">
        <v>50</v>
      </c>
      <c r="W743" s="22">
        <v>67</v>
      </c>
      <c r="X743" s="23"/>
    </row>
    <row r="744" spans="1:24" s="1" customFormat="1" ht="26" customHeight="1" x14ac:dyDescent="0.3">
      <c r="A744" s="24" t="s">
        <v>23</v>
      </c>
      <c r="B744" s="24" t="s">
        <v>817</v>
      </c>
      <c r="C744" s="12" t="s">
        <v>818</v>
      </c>
      <c r="D744" s="50"/>
      <c r="E744" s="35" t="str">
        <f>HYPERLINK("https://www.google.ru/search?q=1005023-661&amp;newwindow=1&amp;tbm=isch","Еще фото")</f>
        <v>Еще фото</v>
      </c>
      <c r="F744" s="13" t="s">
        <v>26</v>
      </c>
      <c r="G744" s="24" t="s">
        <v>725</v>
      </c>
      <c r="H744" s="24" t="s">
        <v>28</v>
      </c>
      <c r="I744" s="24" t="s">
        <v>726</v>
      </c>
      <c r="J744" s="14" t="s">
        <v>30</v>
      </c>
      <c r="K744" s="15" t="s">
        <v>54</v>
      </c>
      <c r="L744" s="53"/>
      <c r="M744" s="14"/>
      <c r="N744" s="14" t="s">
        <v>184</v>
      </c>
      <c r="O744" s="14"/>
      <c r="P744" s="15" t="s">
        <v>94</v>
      </c>
      <c r="Q744" s="16">
        <v>2299</v>
      </c>
      <c r="R744" s="17">
        <v>60</v>
      </c>
      <c r="S744" s="18">
        <v>1057.54</v>
      </c>
      <c r="T744" s="19" t="s">
        <v>36</v>
      </c>
      <c r="U744" s="20" t="s">
        <v>49</v>
      </c>
      <c r="V744" s="21" t="s">
        <v>60</v>
      </c>
      <c r="W744" s="22">
        <v>82</v>
      </c>
      <c r="X744" s="23"/>
    </row>
    <row r="745" spans="1:24" s="1" customFormat="1" ht="26" customHeight="1" x14ac:dyDescent="0.3">
      <c r="A745" s="24" t="s">
        <v>23</v>
      </c>
      <c r="B745" s="24" t="s">
        <v>817</v>
      </c>
      <c r="C745" s="12" t="s">
        <v>818</v>
      </c>
      <c r="D745" s="51"/>
      <c r="E745" s="35" t="str">
        <f>HYPERLINK("https://www.google.ru/search?q=1005023-661&amp;newwindow=1&amp;tbm=isch","Еще фото")</f>
        <v>Еще фото</v>
      </c>
      <c r="F745" s="13" t="s">
        <v>26</v>
      </c>
      <c r="G745" s="24" t="s">
        <v>725</v>
      </c>
      <c r="H745" s="24" t="s">
        <v>28</v>
      </c>
      <c r="I745" s="24" t="s">
        <v>726</v>
      </c>
      <c r="J745" s="14" t="s">
        <v>30</v>
      </c>
      <c r="K745" s="15" t="s">
        <v>54</v>
      </c>
      <c r="L745" s="54"/>
      <c r="M745" s="14"/>
      <c r="N745" s="14" t="s">
        <v>184</v>
      </c>
      <c r="O745" s="14"/>
      <c r="P745" s="15" t="s">
        <v>94</v>
      </c>
      <c r="Q745" s="16">
        <v>2299</v>
      </c>
      <c r="R745" s="17">
        <v>60</v>
      </c>
      <c r="S745" s="18">
        <v>1057.54</v>
      </c>
      <c r="T745" s="19" t="s">
        <v>36</v>
      </c>
      <c r="U745" s="20" t="s">
        <v>61</v>
      </c>
      <c r="V745" s="21" t="s">
        <v>62</v>
      </c>
      <c r="W745" s="22">
        <v>23</v>
      </c>
      <c r="X745" s="23"/>
    </row>
    <row r="746" spans="1:24" s="1" customFormat="1" ht="35" customHeight="1" x14ac:dyDescent="0.3">
      <c r="A746" s="11" t="s">
        <v>23</v>
      </c>
      <c r="B746" s="11" t="s">
        <v>819</v>
      </c>
      <c r="C746" s="12" t="s">
        <v>820</v>
      </c>
      <c r="D746" s="49"/>
      <c r="E746" s="35" t="str">
        <f>HYPERLINK("https://www.google.ru/search?q=1005026-001&amp;newwindow=1&amp;tbm=isch","Еще фото")</f>
        <v>Еще фото</v>
      </c>
      <c r="F746" s="26" t="s">
        <v>53</v>
      </c>
      <c r="G746" s="11" t="s">
        <v>725</v>
      </c>
      <c r="H746" s="11" t="s">
        <v>28</v>
      </c>
      <c r="I746" s="14" t="s">
        <v>726</v>
      </c>
      <c r="J746" s="14" t="s">
        <v>45</v>
      </c>
      <c r="K746" s="15" t="s">
        <v>54</v>
      </c>
      <c r="L746" s="52" t="s">
        <v>821</v>
      </c>
      <c r="M746" s="14"/>
      <c r="N746" s="14" t="s">
        <v>57</v>
      </c>
      <c r="O746" s="14"/>
      <c r="P746" s="15" t="s">
        <v>822</v>
      </c>
      <c r="Q746" s="16">
        <v>2799</v>
      </c>
      <c r="R746" s="17">
        <v>60</v>
      </c>
      <c r="S746" s="27">
        <v>1287.5399999999997</v>
      </c>
      <c r="T746" s="19" t="s">
        <v>36</v>
      </c>
      <c r="U746" s="20" t="s">
        <v>40</v>
      </c>
      <c r="V746" s="21" t="s">
        <v>42</v>
      </c>
      <c r="W746" s="22">
        <v>4</v>
      </c>
      <c r="X746" s="23"/>
    </row>
    <row r="747" spans="1:24" s="1" customFormat="1" ht="35" customHeight="1" x14ac:dyDescent="0.3">
      <c r="A747" s="24" t="s">
        <v>23</v>
      </c>
      <c r="B747" s="24" t="s">
        <v>819</v>
      </c>
      <c r="C747" s="12" t="s">
        <v>820</v>
      </c>
      <c r="D747" s="50"/>
      <c r="E747" s="35" t="str">
        <f>HYPERLINK("https://www.google.ru/search?q=1005026-001&amp;newwindow=1&amp;tbm=isch","Еще фото")</f>
        <v>Еще фото</v>
      </c>
      <c r="F747" s="26" t="s">
        <v>53</v>
      </c>
      <c r="G747" s="24" t="s">
        <v>725</v>
      </c>
      <c r="H747" s="24" t="s">
        <v>28</v>
      </c>
      <c r="I747" s="24" t="s">
        <v>726</v>
      </c>
      <c r="J747" s="14" t="s">
        <v>45</v>
      </c>
      <c r="K747" s="15" t="s">
        <v>54</v>
      </c>
      <c r="L747" s="53"/>
      <c r="M747" s="14"/>
      <c r="N747" s="14" t="s">
        <v>57</v>
      </c>
      <c r="O747" s="14"/>
      <c r="P747" s="15" t="s">
        <v>822</v>
      </c>
      <c r="Q747" s="16">
        <v>2799</v>
      </c>
      <c r="R747" s="17">
        <v>60</v>
      </c>
      <c r="S747" s="27">
        <v>1287.5399999999997</v>
      </c>
      <c r="T747" s="19" t="s">
        <v>36</v>
      </c>
      <c r="U747" s="20" t="s">
        <v>41</v>
      </c>
      <c r="V747" s="21" t="s">
        <v>50</v>
      </c>
      <c r="W747" s="22">
        <v>48</v>
      </c>
      <c r="X747" s="23"/>
    </row>
    <row r="748" spans="1:24" s="1" customFormat="1" ht="37.049999999999997" customHeight="1" x14ac:dyDescent="0.3">
      <c r="A748" s="24" t="s">
        <v>23</v>
      </c>
      <c r="B748" s="24" t="s">
        <v>819</v>
      </c>
      <c r="C748" s="12" t="s">
        <v>820</v>
      </c>
      <c r="D748" s="51"/>
      <c r="E748" s="35" t="str">
        <f>HYPERLINK("https://www.google.ru/search?q=1005026-001&amp;newwindow=1&amp;tbm=isch","Еще фото")</f>
        <v>Еще фото</v>
      </c>
      <c r="F748" s="26" t="s">
        <v>53</v>
      </c>
      <c r="G748" s="24" t="s">
        <v>725</v>
      </c>
      <c r="H748" s="24" t="s">
        <v>28</v>
      </c>
      <c r="I748" s="24" t="s">
        <v>726</v>
      </c>
      <c r="J748" s="14" t="s">
        <v>45</v>
      </c>
      <c r="K748" s="15" t="s">
        <v>54</v>
      </c>
      <c r="L748" s="54"/>
      <c r="M748" s="14"/>
      <c r="N748" s="14" t="s">
        <v>57</v>
      </c>
      <c r="O748" s="14"/>
      <c r="P748" s="15" t="s">
        <v>822</v>
      </c>
      <c r="Q748" s="16">
        <v>2799</v>
      </c>
      <c r="R748" s="17">
        <v>60</v>
      </c>
      <c r="S748" s="27">
        <v>1287.5399999999997</v>
      </c>
      <c r="T748" s="19" t="s">
        <v>36</v>
      </c>
      <c r="U748" s="20" t="s">
        <v>49</v>
      </c>
      <c r="V748" s="21" t="s">
        <v>60</v>
      </c>
      <c r="W748" s="22">
        <v>111</v>
      </c>
      <c r="X748" s="23"/>
    </row>
    <row r="749" spans="1:24" s="1" customFormat="1" ht="26" customHeight="1" x14ac:dyDescent="0.3">
      <c r="A749" s="11" t="s">
        <v>23</v>
      </c>
      <c r="B749" s="11" t="s">
        <v>823</v>
      </c>
      <c r="C749" s="12" t="s">
        <v>824</v>
      </c>
      <c r="D749" s="49"/>
      <c r="E749" s="35" t="str">
        <f>HYPERLINK("https://www.google.ru/search?q=1005026-100&amp;newwindow=1&amp;tbm=isch","Еще фото")</f>
        <v>Еще фото</v>
      </c>
      <c r="F749" s="26" t="s">
        <v>53</v>
      </c>
      <c r="G749" s="11" t="s">
        <v>725</v>
      </c>
      <c r="H749" s="11" t="s">
        <v>28</v>
      </c>
      <c r="I749" s="14" t="s">
        <v>726</v>
      </c>
      <c r="J749" s="14" t="s">
        <v>45</v>
      </c>
      <c r="K749" s="15" t="s">
        <v>54</v>
      </c>
      <c r="L749" s="52" t="s">
        <v>825</v>
      </c>
      <c r="M749" s="14"/>
      <c r="N749" s="14" t="s">
        <v>325</v>
      </c>
      <c r="O749" s="14"/>
      <c r="P749" s="15" t="s">
        <v>822</v>
      </c>
      <c r="Q749" s="16">
        <v>2799</v>
      </c>
      <c r="R749" s="17">
        <v>60</v>
      </c>
      <c r="S749" s="27">
        <v>1287.5399999999997</v>
      </c>
      <c r="T749" s="19" t="s">
        <v>36</v>
      </c>
      <c r="U749" s="20" t="s">
        <v>40</v>
      </c>
      <c r="V749" s="21" t="s">
        <v>42</v>
      </c>
      <c r="W749" s="22">
        <v>46</v>
      </c>
      <c r="X749" s="23"/>
    </row>
    <row r="750" spans="1:24" s="1" customFormat="1" ht="26" customHeight="1" x14ac:dyDescent="0.3">
      <c r="A750" s="24" t="s">
        <v>23</v>
      </c>
      <c r="B750" s="24" t="s">
        <v>823</v>
      </c>
      <c r="C750" s="12" t="s">
        <v>824</v>
      </c>
      <c r="D750" s="50"/>
      <c r="E750" s="35" t="str">
        <f>HYPERLINK("https://www.google.ru/search?q=1005026-100&amp;newwindow=1&amp;tbm=isch","Еще фото")</f>
        <v>Еще фото</v>
      </c>
      <c r="F750" s="26" t="s">
        <v>53</v>
      </c>
      <c r="G750" s="24" t="s">
        <v>725</v>
      </c>
      <c r="H750" s="24" t="s">
        <v>28</v>
      </c>
      <c r="I750" s="24" t="s">
        <v>726</v>
      </c>
      <c r="J750" s="14" t="s">
        <v>45</v>
      </c>
      <c r="K750" s="15" t="s">
        <v>54</v>
      </c>
      <c r="L750" s="53"/>
      <c r="M750" s="14"/>
      <c r="N750" s="14" t="s">
        <v>325</v>
      </c>
      <c r="O750" s="14"/>
      <c r="P750" s="15" t="s">
        <v>822</v>
      </c>
      <c r="Q750" s="16">
        <v>2799</v>
      </c>
      <c r="R750" s="17">
        <v>60</v>
      </c>
      <c r="S750" s="27">
        <v>1287.5399999999997</v>
      </c>
      <c r="T750" s="19" t="s">
        <v>36</v>
      </c>
      <c r="U750" s="20" t="s">
        <v>41</v>
      </c>
      <c r="V750" s="21" t="s">
        <v>50</v>
      </c>
      <c r="W750" s="22">
        <v>84</v>
      </c>
      <c r="X750" s="23"/>
    </row>
    <row r="751" spans="1:24" s="1" customFormat="1" ht="26" customHeight="1" x14ac:dyDescent="0.3">
      <c r="A751" s="24" t="s">
        <v>23</v>
      </c>
      <c r="B751" s="24" t="s">
        <v>823</v>
      </c>
      <c r="C751" s="12" t="s">
        <v>824</v>
      </c>
      <c r="D751" s="50"/>
      <c r="E751" s="35" t="str">
        <f>HYPERLINK("https://www.google.ru/search?q=1005026-100&amp;newwindow=1&amp;tbm=isch","Еще фото")</f>
        <v>Еще фото</v>
      </c>
      <c r="F751" s="26" t="s">
        <v>53</v>
      </c>
      <c r="G751" s="24" t="s">
        <v>725</v>
      </c>
      <c r="H751" s="24" t="s">
        <v>28</v>
      </c>
      <c r="I751" s="24" t="s">
        <v>726</v>
      </c>
      <c r="J751" s="14" t="s">
        <v>45</v>
      </c>
      <c r="K751" s="15" t="s">
        <v>54</v>
      </c>
      <c r="L751" s="53"/>
      <c r="M751" s="14"/>
      <c r="N751" s="14" t="s">
        <v>325</v>
      </c>
      <c r="O751" s="14"/>
      <c r="P751" s="15" t="s">
        <v>822</v>
      </c>
      <c r="Q751" s="16">
        <v>2799</v>
      </c>
      <c r="R751" s="17">
        <v>60</v>
      </c>
      <c r="S751" s="27">
        <v>1287.5399999999997</v>
      </c>
      <c r="T751" s="19" t="s">
        <v>36</v>
      </c>
      <c r="U751" s="20" t="s">
        <v>49</v>
      </c>
      <c r="V751" s="21" t="s">
        <v>60</v>
      </c>
      <c r="W751" s="22">
        <v>137</v>
      </c>
      <c r="X751" s="23"/>
    </row>
    <row r="752" spans="1:24" s="1" customFormat="1" ht="26" customHeight="1" x14ac:dyDescent="0.3">
      <c r="A752" s="24" t="s">
        <v>23</v>
      </c>
      <c r="B752" s="24" t="s">
        <v>823</v>
      </c>
      <c r="C752" s="12" t="s">
        <v>824</v>
      </c>
      <c r="D752" s="51"/>
      <c r="E752" s="35" t="str">
        <f>HYPERLINK("https://www.google.ru/search?q=1005026-100&amp;newwindow=1&amp;tbm=isch","Еще фото")</f>
        <v>Еще фото</v>
      </c>
      <c r="F752" s="26" t="s">
        <v>53</v>
      </c>
      <c r="G752" s="24" t="s">
        <v>725</v>
      </c>
      <c r="H752" s="24" t="s">
        <v>28</v>
      </c>
      <c r="I752" s="24" t="s">
        <v>726</v>
      </c>
      <c r="J752" s="14" t="s">
        <v>45</v>
      </c>
      <c r="K752" s="15" t="s">
        <v>54</v>
      </c>
      <c r="L752" s="54"/>
      <c r="M752" s="14"/>
      <c r="N752" s="14" t="s">
        <v>325</v>
      </c>
      <c r="O752" s="14"/>
      <c r="P752" s="15" t="s">
        <v>822</v>
      </c>
      <c r="Q752" s="16">
        <v>2799</v>
      </c>
      <c r="R752" s="17">
        <v>60</v>
      </c>
      <c r="S752" s="27">
        <v>1287.5399999999997</v>
      </c>
      <c r="T752" s="19" t="s">
        <v>36</v>
      </c>
      <c r="U752" s="20" t="s">
        <v>61</v>
      </c>
      <c r="V752" s="21" t="s">
        <v>62</v>
      </c>
      <c r="W752" s="22">
        <v>23</v>
      </c>
      <c r="X752" s="23"/>
    </row>
    <row r="753" spans="1:24" s="1" customFormat="1" ht="21" customHeight="1" x14ac:dyDescent="0.3">
      <c r="A753" s="11" t="s">
        <v>23</v>
      </c>
      <c r="B753" s="11" t="s">
        <v>826</v>
      </c>
      <c r="C753" s="25" t="s">
        <v>827</v>
      </c>
      <c r="D753" s="49"/>
      <c r="E753" s="35" t="str">
        <f>HYPERLINK("https://www.google.ru/search?q=1005026-320&amp;newwindow=1&amp;tbm=isch","Еще фото")</f>
        <v>Еще фото</v>
      </c>
      <c r="F753" s="26"/>
      <c r="G753" s="11" t="s">
        <v>725</v>
      </c>
      <c r="H753" s="11" t="s">
        <v>28</v>
      </c>
      <c r="I753" s="14" t="s">
        <v>726</v>
      </c>
      <c r="J753" s="14" t="s">
        <v>45</v>
      </c>
      <c r="K753" s="15" t="s">
        <v>54</v>
      </c>
      <c r="L753" s="52" t="s">
        <v>825</v>
      </c>
      <c r="M753" s="14"/>
      <c r="N753" s="14" t="s">
        <v>144</v>
      </c>
      <c r="O753" s="14"/>
      <c r="P753" s="15" t="s">
        <v>822</v>
      </c>
      <c r="Q753" s="16">
        <v>2799</v>
      </c>
      <c r="R753" s="17">
        <v>60</v>
      </c>
      <c r="S753" s="27">
        <v>1287.5399999999997</v>
      </c>
      <c r="T753" s="19" t="s">
        <v>36</v>
      </c>
      <c r="U753" s="20" t="s">
        <v>39</v>
      </c>
      <c r="V753" s="21" t="s">
        <v>59</v>
      </c>
      <c r="W753" s="22">
        <v>8</v>
      </c>
      <c r="X753" s="23"/>
    </row>
    <row r="754" spans="1:24" s="1" customFormat="1" ht="21" customHeight="1" x14ac:dyDescent="0.3">
      <c r="A754" s="24" t="s">
        <v>23</v>
      </c>
      <c r="B754" s="24" t="s">
        <v>826</v>
      </c>
      <c r="C754" s="28" t="s">
        <v>827</v>
      </c>
      <c r="D754" s="50"/>
      <c r="E754" s="35" t="str">
        <f>HYPERLINK("https://www.google.ru/search?q=1005026-320&amp;newwindow=1&amp;tbm=isch","Еще фото")</f>
        <v>Еще фото</v>
      </c>
      <c r="F754" s="26"/>
      <c r="G754" s="24" t="s">
        <v>725</v>
      </c>
      <c r="H754" s="24" t="s">
        <v>28</v>
      </c>
      <c r="I754" s="24" t="s">
        <v>726</v>
      </c>
      <c r="J754" s="14" t="s">
        <v>45</v>
      </c>
      <c r="K754" s="15" t="s">
        <v>54</v>
      </c>
      <c r="L754" s="53"/>
      <c r="M754" s="14"/>
      <c r="N754" s="14" t="s">
        <v>144</v>
      </c>
      <c r="O754" s="14"/>
      <c r="P754" s="15" t="s">
        <v>822</v>
      </c>
      <c r="Q754" s="16">
        <v>2799</v>
      </c>
      <c r="R754" s="17">
        <v>60</v>
      </c>
      <c r="S754" s="27">
        <v>1287.5399999999997</v>
      </c>
      <c r="T754" s="19" t="s">
        <v>36</v>
      </c>
      <c r="U754" s="20" t="s">
        <v>40</v>
      </c>
      <c r="V754" s="21" t="s">
        <v>42</v>
      </c>
      <c r="W754" s="22">
        <v>55</v>
      </c>
      <c r="X754" s="23"/>
    </row>
    <row r="755" spans="1:24" s="1" customFormat="1" ht="21" customHeight="1" x14ac:dyDescent="0.3">
      <c r="A755" s="24" t="s">
        <v>23</v>
      </c>
      <c r="B755" s="24" t="s">
        <v>826</v>
      </c>
      <c r="C755" s="28" t="s">
        <v>827</v>
      </c>
      <c r="D755" s="50"/>
      <c r="E755" s="35" t="str">
        <f>HYPERLINK("https://www.google.ru/search?q=1005026-320&amp;newwindow=1&amp;tbm=isch","Еще фото")</f>
        <v>Еще фото</v>
      </c>
      <c r="F755" s="26"/>
      <c r="G755" s="24" t="s">
        <v>725</v>
      </c>
      <c r="H755" s="24" t="s">
        <v>28</v>
      </c>
      <c r="I755" s="24" t="s">
        <v>726</v>
      </c>
      <c r="J755" s="14" t="s">
        <v>45</v>
      </c>
      <c r="K755" s="15" t="s">
        <v>54</v>
      </c>
      <c r="L755" s="53"/>
      <c r="M755" s="14"/>
      <c r="N755" s="14" t="s">
        <v>144</v>
      </c>
      <c r="O755" s="14"/>
      <c r="P755" s="15" t="s">
        <v>822</v>
      </c>
      <c r="Q755" s="16">
        <v>2799</v>
      </c>
      <c r="R755" s="17">
        <v>60</v>
      </c>
      <c r="S755" s="27">
        <v>1287.5399999999997</v>
      </c>
      <c r="T755" s="19" t="s">
        <v>36</v>
      </c>
      <c r="U755" s="20" t="s">
        <v>41</v>
      </c>
      <c r="V755" s="21" t="s">
        <v>50</v>
      </c>
      <c r="W755" s="22">
        <v>138</v>
      </c>
      <c r="X755" s="23"/>
    </row>
    <row r="756" spans="1:24" s="1" customFormat="1" ht="21" customHeight="1" x14ac:dyDescent="0.3">
      <c r="A756" s="24" t="s">
        <v>23</v>
      </c>
      <c r="B756" s="24" t="s">
        <v>826</v>
      </c>
      <c r="C756" s="28" t="s">
        <v>827</v>
      </c>
      <c r="D756" s="50"/>
      <c r="E756" s="35" t="str">
        <f>HYPERLINK("https://www.google.ru/search?q=1005026-320&amp;newwindow=1&amp;tbm=isch","Еще фото")</f>
        <v>Еще фото</v>
      </c>
      <c r="F756" s="26"/>
      <c r="G756" s="24" t="s">
        <v>725</v>
      </c>
      <c r="H756" s="24" t="s">
        <v>28</v>
      </c>
      <c r="I756" s="24" t="s">
        <v>726</v>
      </c>
      <c r="J756" s="14" t="s">
        <v>45</v>
      </c>
      <c r="K756" s="15" t="s">
        <v>54</v>
      </c>
      <c r="L756" s="53"/>
      <c r="M756" s="14"/>
      <c r="N756" s="14" t="s">
        <v>144</v>
      </c>
      <c r="O756" s="14"/>
      <c r="P756" s="15" t="s">
        <v>822</v>
      </c>
      <c r="Q756" s="16">
        <v>2799</v>
      </c>
      <c r="R756" s="17">
        <v>60</v>
      </c>
      <c r="S756" s="27">
        <v>1287.5399999999997</v>
      </c>
      <c r="T756" s="19" t="s">
        <v>36</v>
      </c>
      <c r="U756" s="20" t="s">
        <v>49</v>
      </c>
      <c r="V756" s="21" t="s">
        <v>60</v>
      </c>
      <c r="W756" s="22">
        <v>72</v>
      </c>
      <c r="X756" s="23"/>
    </row>
    <row r="757" spans="1:24" s="1" customFormat="1" ht="32" customHeight="1" x14ac:dyDescent="0.3">
      <c r="A757" s="24" t="s">
        <v>23</v>
      </c>
      <c r="B757" s="24" t="s">
        <v>826</v>
      </c>
      <c r="C757" s="28" t="s">
        <v>827</v>
      </c>
      <c r="D757" s="51"/>
      <c r="E757" s="35" t="str">
        <f>HYPERLINK("https://www.google.ru/search?q=1005026-320&amp;newwindow=1&amp;tbm=isch","Еще фото")</f>
        <v>Еще фото</v>
      </c>
      <c r="F757" s="26"/>
      <c r="G757" s="24" t="s">
        <v>725</v>
      </c>
      <c r="H757" s="24" t="s">
        <v>28</v>
      </c>
      <c r="I757" s="24" t="s">
        <v>726</v>
      </c>
      <c r="J757" s="14" t="s">
        <v>45</v>
      </c>
      <c r="K757" s="15" t="s">
        <v>54</v>
      </c>
      <c r="L757" s="54"/>
      <c r="M757" s="14"/>
      <c r="N757" s="14" t="s">
        <v>144</v>
      </c>
      <c r="O757" s="14"/>
      <c r="P757" s="15" t="s">
        <v>822</v>
      </c>
      <c r="Q757" s="16">
        <v>2799</v>
      </c>
      <c r="R757" s="17">
        <v>60</v>
      </c>
      <c r="S757" s="27">
        <v>1287.5399999999997</v>
      </c>
      <c r="T757" s="19" t="s">
        <v>36</v>
      </c>
      <c r="U757" s="20" t="s">
        <v>61</v>
      </c>
      <c r="V757" s="21" t="s">
        <v>62</v>
      </c>
      <c r="W757" s="22">
        <v>21</v>
      </c>
      <c r="X757" s="23"/>
    </row>
    <row r="758" spans="1:24" s="1" customFormat="1" ht="26" customHeight="1" x14ac:dyDescent="0.3">
      <c r="A758" s="11" t="s">
        <v>23</v>
      </c>
      <c r="B758" s="11" t="s">
        <v>828</v>
      </c>
      <c r="C758" s="12" t="s">
        <v>829</v>
      </c>
      <c r="D758" s="49"/>
      <c r="E758" s="35" t="str">
        <f>HYPERLINK("https://www.google.ru/search?q=1005028-036&amp;newwindow=1&amp;tbm=isch","Еще фото")</f>
        <v>Еще фото</v>
      </c>
      <c r="F758" s="26" t="s">
        <v>53</v>
      </c>
      <c r="G758" s="11" t="s">
        <v>725</v>
      </c>
      <c r="H758" s="11" t="s">
        <v>28</v>
      </c>
      <c r="I758" s="14" t="s">
        <v>726</v>
      </c>
      <c r="J758" s="14" t="s">
        <v>45</v>
      </c>
      <c r="K758" s="15" t="s">
        <v>31</v>
      </c>
      <c r="L758" s="52" t="s">
        <v>830</v>
      </c>
      <c r="M758" s="14"/>
      <c r="N758" s="14" t="s">
        <v>165</v>
      </c>
      <c r="O758" s="14"/>
      <c r="P758" s="15" t="s">
        <v>822</v>
      </c>
      <c r="Q758" s="16">
        <v>2899</v>
      </c>
      <c r="R758" s="17">
        <v>60</v>
      </c>
      <c r="S758" s="27">
        <v>1333.5399999999997</v>
      </c>
      <c r="T758" s="19" t="s">
        <v>36</v>
      </c>
      <c r="U758" s="20" t="s">
        <v>39</v>
      </c>
      <c r="V758" s="22">
        <v>44</v>
      </c>
      <c r="W758" s="22">
        <v>101</v>
      </c>
      <c r="X758" s="23"/>
    </row>
    <row r="759" spans="1:24" s="1" customFormat="1" ht="26" customHeight="1" x14ac:dyDescent="0.3">
      <c r="A759" s="24" t="s">
        <v>23</v>
      </c>
      <c r="B759" s="24" t="s">
        <v>828</v>
      </c>
      <c r="C759" s="12" t="s">
        <v>829</v>
      </c>
      <c r="D759" s="50"/>
      <c r="E759" s="35" t="str">
        <f>HYPERLINK("https://www.google.ru/search?q=1005028-036&amp;newwindow=1&amp;tbm=isch","Еще фото")</f>
        <v>Еще фото</v>
      </c>
      <c r="F759" s="26" t="s">
        <v>53</v>
      </c>
      <c r="G759" s="24" t="s">
        <v>725</v>
      </c>
      <c r="H759" s="24" t="s">
        <v>28</v>
      </c>
      <c r="I759" s="24" t="s">
        <v>726</v>
      </c>
      <c r="J759" s="14" t="s">
        <v>45</v>
      </c>
      <c r="K759" s="15" t="s">
        <v>31</v>
      </c>
      <c r="L759" s="53"/>
      <c r="M759" s="14"/>
      <c r="N759" s="14" t="s">
        <v>165</v>
      </c>
      <c r="O759" s="14"/>
      <c r="P759" s="15" t="s">
        <v>822</v>
      </c>
      <c r="Q759" s="16">
        <v>2899</v>
      </c>
      <c r="R759" s="17">
        <v>60</v>
      </c>
      <c r="S759" s="27">
        <v>1333.5399999999997</v>
      </c>
      <c r="T759" s="19" t="s">
        <v>36</v>
      </c>
      <c r="U759" s="20" t="s">
        <v>40</v>
      </c>
      <c r="V759" s="22">
        <v>46</v>
      </c>
      <c r="W759" s="22">
        <v>128</v>
      </c>
      <c r="X759" s="23"/>
    </row>
    <row r="760" spans="1:24" s="1" customFormat="1" ht="26" customHeight="1" x14ac:dyDescent="0.3">
      <c r="A760" s="24" t="s">
        <v>23</v>
      </c>
      <c r="B760" s="24" t="s">
        <v>828</v>
      </c>
      <c r="C760" s="12" t="s">
        <v>829</v>
      </c>
      <c r="D760" s="50"/>
      <c r="E760" s="35" t="str">
        <f>HYPERLINK("https://www.google.ru/search?q=1005028-036&amp;newwindow=1&amp;tbm=isch","Еще фото")</f>
        <v>Еще фото</v>
      </c>
      <c r="F760" s="26" t="s">
        <v>53</v>
      </c>
      <c r="G760" s="24" t="s">
        <v>725</v>
      </c>
      <c r="H760" s="24" t="s">
        <v>28</v>
      </c>
      <c r="I760" s="24" t="s">
        <v>726</v>
      </c>
      <c r="J760" s="14" t="s">
        <v>45</v>
      </c>
      <c r="K760" s="15" t="s">
        <v>31</v>
      </c>
      <c r="L760" s="53"/>
      <c r="M760" s="14"/>
      <c r="N760" s="14" t="s">
        <v>165</v>
      </c>
      <c r="O760" s="14"/>
      <c r="P760" s="15" t="s">
        <v>822</v>
      </c>
      <c r="Q760" s="16">
        <v>2899</v>
      </c>
      <c r="R760" s="17">
        <v>60</v>
      </c>
      <c r="S760" s="27">
        <v>1333.5399999999997</v>
      </c>
      <c r="T760" s="19" t="s">
        <v>36</v>
      </c>
      <c r="U760" s="20" t="s">
        <v>41</v>
      </c>
      <c r="V760" s="21" t="s">
        <v>42</v>
      </c>
      <c r="W760" s="22">
        <v>1</v>
      </c>
      <c r="X760" s="23"/>
    </row>
    <row r="761" spans="1:24" s="1" customFormat="1" ht="26" customHeight="1" x14ac:dyDescent="0.3">
      <c r="A761" s="24" t="s">
        <v>23</v>
      </c>
      <c r="B761" s="24" t="s">
        <v>828</v>
      </c>
      <c r="C761" s="12" t="s">
        <v>829</v>
      </c>
      <c r="D761" s="51"/>
      <c r="E761" s="35" t="str">
        <f>HYPERLINK("https://www.google.ru/search?q=1005028-036&amp;newwindow=1&amp;tbm=isch","Еще фото")</f>
        <v>Еще фото</v>
      </c>
      <c r="F761" s="26" t="s">
        <v>53</v>
      </c>
      <c r="G761" s="24" t="s">
        <v>725</v>
      </c>
      <c r="H761" s="24" t="s">
        <v>28</v>
      </c>
      <c r="I761" s="24" t="s">
        <v>726</v>
      </c>
      <c r="J761" s="14" t="s">
        <v>45</v>
      </c>
      <c r="K761" s="15" t="s">
        <v>31</v>
      </c>
      <c r="L761" s="54"/>
      <c r="M761" s="14"/>
      <c r="N761" s="14" t="s">
        <v>165</v>
      </c>
      <c r="O761" s="14"/>
      <c r="P761" s="15" t="s">
        <v>822</v>
      </c>
      <c r="Q761" s="16">
        <v>2899</v>
      </c>
      <c r="R761" s="17">
        <v>60</v>
      </c>
      <c r="S761" s="27">
        <v>1333.5399999999997</v>
      </c>
      <c r="T761" s="19" t="s">
        <v>36</v>
      </c>
      <c r="U761" s="20" t="s">
        <v>49</v>
      </c>
      <c r="V761" s="21" t="s">
        <v>50</v>
      </c>
      <c r="W761" s="22">
        <v>65</v>
      </c>
      <c r="X761" s="23"/>
    </row>
    <row r="762" spans="1:24" s="1" customFormat="1" ht="21" customHeight="1" x14ac:dyDescent="0.3">
      <c r="A762" s="11" t="s">
        <v>23</v>
      </c>
      <c r="B762" s="11" t="s">
        <v>831</v>
      </c>
      <c r="C762" s="25" t="s">
        <v>832</v>
      </c>
      <c r="D762" s="49"/>
      <c r="E762" s="35" t="str">
        <f>HYPERLINK("https://www.google.ru/search?q=1005029-001&amp;newwindow=1&amp;tbm=isch","Еще фото")</f>
        <v>Еще фото</v>
      </c>
      <c r="F762" s="26"/>
      <c r="G762" s="11" t="s">
        <v>725</v>
      </c>
      <c r="H762" s="11" t="s">
        <v>28</v>
      </c>
      <c r="I762" s="14" t="s">
        <v>726</v>
      </c>
      <c r="J762" s="14" t="s">
        <v>45</v>
      </c>
      <c r="K762" s="15" t="s">
        <v>31</v>
      </c>
      <c r="L762" s="52" t="s">
        <v>833</v>
      </c>
      <c r="M762" s="14"/>
      <c r="N762" s="14" t="s">
        <v>57</v>
      </c>
      <c r="O762" s="14"/>
      <c r="P762" s="15" t="s">
        <v>822</v>
      </c>
      <c r="Q762" s="16">
        <v>2499</v>
      </c>
      <c r="R762" s="17">
        <v>60</v>
      </c>
      <c r="S762" s="18">
        <v>1149.54</v>
      </c>
      <c r="T762" s="19" t="s">
        <v>36</v>
      </c>
      <c r="U762" s="20" t="s">
        <v>37</v>
      </c>
      <c r="V762" s="21" t="s">
        <v>38</v>
      </c>
      <c r="W762" s="22">
        <v>18</v>
      </c>
      <c r="X762" s="23"/>
    </row>
    <row r="763" spans="1:24" s="1" customFormat="1" ht="21" customHeight="1" x14ac:dyDescent="0.3">
      <c r="A763" s="24" t="s">
        <v>23</v>
      </c>
      <c r="B763" s="24" t="s">
        <v>831</v>
      </c>
      <c r="C763" s="28" t="s">
        <v>832</v>
      </c>
      <c r="D763" s="50"/>
      <c r="E763" s="35" t="str">
        <f>HYPERLINK("https://www.google.ru/search?q=1005029-001&amp;newwindow=1&amp;tbm=isch","Еще фото")</f>
        <v>Еще фото</v>
      </c>
      <c r="F763" s="26"/>
      <c r="G763" s="24" t="s">
        <v>725</v>
      </c>
      <c r="H763" s="24" t="s">
        <v>28</v>
      </c>
      <c r="I763" s="24" t="s">
        <v>726</v>
      </c>
      <c r="J763" s="14" t="s">
        <v>45</v>
      </c>
      <c r="K763" s="15" t="s">
        <v>31</v>
      </c>
      <c r="L763" s="53"/>
      <c r="M763" s="14"/>
      <c r="N763" s="14" t="s">
        <v>57</v>
      </c>
      <c r="O763" s="14"/>
      <c r="P763" s="15" t="s">
        <v>822</v>
      </c>
      <c r="Q763" s="16">
        <v>2499</v>
      </c>
      <c r="R763" s="17">
        <v>60</v>
      </c>
      <c r="S763" s="18">
        <v>1149.54</v>
      </c>
      <c r="T763" s="19" t="s">
        <v>36</v>
      </c>
      <c r="U763" s="20" t="s">
        <v>39</v>
      </c>
      <c r="V763" s="22">
        <v>44</v>
      </c>
      <c r="W763" s="22">
        <v>131</v>
      </c>
      <c r="X763" s="23"/>
    </row>
    <row r="764" spans="1:24" s="1" customFormat="1" ht="21" customHeight="1" x14ac:dyDescent="0.3">
      <c r="A764" s="24" t="s">
        <v>23</v>
      </c>
      <c r="B764" s="24" t="s">
        <v>831</v>
      </c>
      <c r="C764" s="28" t="s">
        <v>832</v>
      </c>
      <c r="D764" s="50"/>
      <c r="E764" s="35" t="str">
        <f>HYPERLINK("https://www.google.ru/search?q=1005029-001&amp;newwindow=1&amp;tbm=isch","Еще фото")</f>
        <v>Еще фото</v>
      </c>
      <c r="F764" s="26"/>
      <c r="G764" s="24" t="s">
        <v>725</v>
      </c>
      <c r="H764" s="24" t="s">
        <v>28</v>
      </c>
      <c r="I764" s="24" t="s">
        <v>726</v>
      </c>
      <c r="J764" s="14" t="s">
        <v>45</v>
      </c>
      <c r="K764" s="15" t="s">
        <v>31</v>
      </c>
      <c r="L764" s="53"/>
      <c r="M764" s="14"/>
      <c r="N764" s="14" t="s">
        <v>57</v>
      </c>
      <c r="O764" s="14"/>
      <c r="P764" s="15" t="s">
        <v>822</v>
      </c>
      <c r="Q764" s="16">
        <v>2499</v>
      </c>
      <c r="R764" s="17">
        <v>60</v>
      </c>
      <c r="S764" s="18">
        <v>1149.54</v>
      </c>
      <c r="T764" s="19" t="s">
        <v>36</v>
      </c>
      <c r="U764" s="20" t="s">
        <v>40</v>
      </c>
      <c r="V764" s="22">
        <v>46</v>
      </c>
      <c r="W764" s="22">
        <v>172</v>
      </c>
      <c r="X764" s="23"/>
    </row>
    <row r="765" spans="1:24" s="1" customFormat="1" ht="21" customHeight="1" x14ac:dyDescent="0.3">
      <c r="A765" s="24" t="s">
        <v>23</v>
      </c>
      <c r="B765" s="24" t="s">
        <v>831</v>
      </c>
      <c r="C765" s="28" t="s">
        <v>832</v>
      </c>
      <c r="D765" s="50"/>
      <c r="E765" s="35" t="str">
        <f>HYPERLINK("https://www.google.ru/search?q=1005029-001&amp;newwindow=1&amp;tbm=isch","Еще фото")</f>
        <v>Еще фото</v>
      </c>
      <c r="F765" s="26"/>
      <c r="G765" s="24" t="s">
        <v>725</v>
      </c>
      <c r="H765" s="24" t="s">
        <v>28</v>
      </c>
      <c r="I765" s="24" t="s">
        <v>726</v>
      </c>
      <c r="J765" s="14" t="s">
        <v>45</v>
      </c>
      <c r="K765" s="15" t="s">
        <v>31</v>
      </c>
      <c r="L765" s="53"/>
      <c r="M765" s="14"/>
      <c r="N765" s="14" t="s">
        <v>57</v>
      </c>
      <c r="O765" s="14"/>
      <c r="P765" s="15" t="s">
        <v>822</v>
      </c>
      <c r="Q765" s="16">
        <v>2499</v>
      </c>
      <c r="R765" s="17">
        <v>60</v>
      </c>
      <c r="S765" s="18">
        <v>1149.54</v>
      </c>
      <c r="T765" s="19" t="s">
        <v>36</v>
      </c>
      <c r="U765" s="20" t="s">
        <v>41</v>
      </c>
      <c r="V765" s="21" t="s">
        <v>42</v>
      </c>
      <c r="W765" s="22">
        <v>21</v>
      </c>
      <c r="X765" s="23"/>
    </row>
    <row r="766" spans="1:24" s="1" customFormat="1" ht="32" customHeight="1" x14ac:dyDescent="0.3">
      <c r="A766" s="24" t="s">
        <v>23</v>
      </c>
      <c r="B766" s="24" t="s">
        <v>831</v>
      </c>
      <c r="C766" s="28" t="s">
        <v>832</v>
      </c>
      <c r="D766" s="51"/>
      <c r="E766" s="35" t="str">
        <f>HYPERLINK("https://www.google.ru/search?q=1005029-001&amp;newwindow=1&amp;tbm=isch","Еще фото")</f>
        <v>Еще фото</v>
      </c>
      <c r="F766" s="26"/>
      <c r="G766" s="24" t="s">
        <v>725</v>
      </c>
      <c r="H766" s="24" t="s">
        <v>28</v>
      </c>
      <c r="I766" s="24" t="s">
        <v>726</v>
      </c>
      <c r="J766" s="14" t="s">
        <v>45</v>
      </c>
      <c r="K766" s="15" t="s">
        <v>31</v>
      </c>
      <c r="L766" s="54"/>
      <c r="M766" s="14"/>
      <c r="N766" s="14" t="s">
        <v>57</v>
      </c>
      <c r="O766" s="14"/>
      <c r="P766" s="15" t="s">
        <v>822</v>
      </c>
      <c r="Q766" s="16">
        <v>2499</v>
      </c>
      <c r="R766" s="17">
        <v>60</v>
      </c>
      <c r="S766" s="18">
        <v>1149.54</v>
      </c>
      <c r="T766" s="19" t="s">
        <v>36</v>
      </c>
      <c r="U766" s="20" t="s">
        <v>49</v>
      </c>
      <c r="V766" s="21" t="s">
        <v>50</v>
      </c>
      <c r="W766" s="22">
        <v>54</v>
      </c>
      <c r="X766" s="23"/>
    </row>
    <row r="767" spans="1:24" s="1" customFormat="1" ht="35" customHeight="1" x14ac:dyDescent="0.3">
      <c r="A767" s="11" t="s">
        <v>23</v>
      </c>
      <c r="B767" s="11" t="s">
        <v>834</v>
      </c>
      <c r="C767" s="12" t="s">
        <v>835</v>
      </c>
      <c r="D767" s="49"/>
      <c r="E767" s="35" t="str">
        <f>HYPERLINK("https://www.google.ru/search?q=1005029-100&amp;newwindow=1&amp;tbm=isch","Еще фото")</f>
        <v>Еще фото</v>
      </c>
      <c r="F767" s="26"/>
      <c r="G767" s="11" t="s">
        <v>725</v>
      </c>
      <c r="H767" s="11" t="s">
        <v>28</v>
      </c>
      <c r="I767" s="14" t="s">
        <v>726</v>
      </c>
      <c r="J767" s="14" t="s">
        <v>45</v>
      </c>
      <c r="K767" s="15" t="s">
        <v>31</v>
      </c>
      <c r="L767" s="52" t="s">
        <v>833</v>
      </c>
      <c r="M767" s="14"/>
      <c r="N767" s="14" t="s">
        <v>325</v>
      </c>
      <c r="O767" s="14"/>
      <c r="P767" s="15" t="s">
        <v>822</v>
      </c>
      <c r="Q767" s="16">
        <v>2499</v>
      </c>
      <c r="R767" s="17">
        <v>60</v>
      </c>
      <c r="S767" s="18">
        <v>1149.54</v>
      </c>
      <c r="T767" s="19" t="s">
        <v>36</v>
      </c>
      <c r="U767" s="20" t="s">
        <v>39</v>
      </c>
      <c r="V767" s="22">
        <v>44</v>
      </c>
      <c r="W767" s="22">
        <v>76</v>
      </c>
      <c r="X767" s="23"/>
    </row>
    <row r="768" spans="1:24" s="1" customFormat="1" ht="35" customHeight="1" x14ac:dyDescent="0.3">
      <c r="A768" s="24" t="s">
        <v>23</v>
      </c>
      <c r="B768" s="24" t="s">
        <v>834</v>
      </c>
      <c r="C768" s="12" t="s">
        <v>835</v>
      </c>
      <c r="D768" s="50"/>
      <c r="E768" s="35" t="str">
        <f>HYPERLINK("https://www.google.ru/search?q=1005029-100&amp;newwindow=1&amp;tbm=isch","Еще фото")</f>
        <v>Еще фото</v>
      </c>
      <c r="F768" s="26"/>
      <c r="G768" s="24" t="s">
        <v>725</v>
      </c>
      <c r="H768" s="24" t="s">
        <v>28</v>
      </c>
      <c r="I768" s="24" t="s">
        <v>726</v>
      </c>
      <c r="J768" s="14" t="s">
        <v>45</v>
      </c>
      <c r="K768" s="15" t="s">
        <v>31</v>
      </c>
      <c r="L768" s="53"/>
      <c r="M768" s="14"/>
      <c r="N768" s="14" t="s">
        <v>325</v>
      </c>
      <c r="O768" s="14"/>
      <c r="P768" s="15" t="s">
        <v>822</v>
      </c>
      <c r="Q768" s="16">
        <v>2499</v>
      </c>
      <c r="R768" s="17">
        <v>60</v>
      </c>
      <c r="S768" s="18">
        <v>1149.54</v>
      </c>
      <c r="T768" s="19" t="s">
        <v>36</v>
      </c>
      <c r="U768" s="20" t="s">
        <v>40</v>
      </c>
      <c r="V768" s="22">
        <v>46</v>
      </c>
      <c r="W768" s="22">
        <v>131</v>
      </c>
      <c r="X768" s="23"/>
    </row>
    <row r="769" spans="1:24" s="1" customFormat="1" ht="37.049999999999997" customHeight="1" x14ac:dyDescent="0.3">
      <c r="A769" s="24" t="s">
        <v>23</v>
      </c>
      <c r="B769" s="24" t="s">
        <v>834</v>
      </c>
      <c r="C769" s="12" t="s">
        <v>835</v>
      </c>
      <c r="D769" s="51"/>
      <c r="E769" s="35" t="str">
        <f>HYPERLINK("https://www.google.ru/search?q=1005029-100&amp;newwindow=1&amp;tbm=isch","Еще фото")</f>
        <v>Еще фото</v>
      </c>
      <c r="F769" s="26"/>
      <c r="G769" s="24" t="s">
        <v>725</v>
      </c>
      <c r="H769" s="24" t="s">
        <v>28</v>
      </c>
      <c r="I769" s="24" t="s">
        <v>726</v>
      </c>
      <c r="J769" s="14" t="s">
        <v>45</v>
      </c>
      <c r="K769" s="15" t="s">
        <v>31</v>
      </c>
      <c r="L769" s="54"/>
      <c r="M769" s="14"/>
      <c r="N769" s="14" t="s">
        <v>325</v>
      </c>
      <c r="O769" s="14"/>
      <c r="P769" s="15" t="s">
        <v>822</v>
      </c>
      <c r="Q769" s="16">
        <v>2499</v>
      </c>
      <c r="R769" s="17">
        <v>60</v>
      </c>
      <c r="S769" s="18">
        <v>1149.54</v>
      </c>
      <c r="T769" s="19" t="s">
        <v>36</v>
      </c>
      <c r="U769" s="20" t="s">
        <v>49</v>
      </c>
      <c r="V769" s="21" t="s">
        <v>50</v>
      </c>
      <c r="W769" s="22">
        <v>57</v>
      </c>
      <c r="X769" s="23"/>
    </row>
    <row r="770" spans="1:24" s="1" customFormat="1" ht="21" customHeight="1" x14ac:dyDescent="0.3">
      <c r="A770" s="11" t="s">
        <v>23</v>
      </c>
      <c r="B770" s="11" t="s">
        <v>836</v>
      </c>
      <c r="C770" s="25" t="s">
        <v>837</v>
      </c>
      <c r="D770" s="49"/>
      <c r="E770" s="35" t="str">
        <f>HYPERLINK("https://www.google.ru/search?q=1005029-320&amp;newwindow=1&amp;tbm=isch","Еще фото")</f>
        <v>Еще фото</v>
      </c>
      <c r="F770" s="26"/>
      <c r="G770" s="11" t="s">
        <v>725</v>
      </c>
      <c r="H770" s="11" t="s">
        <v>28</v>
      </c>
      <c r="I770" s="14" t="s">
        <v>726</v>
      </c>
      <c r="J770" s="14" t="s">
        <v>45</v>
      </c>
      <c r="K770" s="15" t="s">
        <v>31</v>
      </c>
      <c r="L770" s="52" t="s">
        <v>833</v>
      </c>
      <c r="M770" s="14"/>
      <c r="N770" s="14" t="s">
        <v>144</v>
      </c>
      <c r="O770" s="14"/>
      <c r="P770" s="15" t="s">
        <v>822</v>
      </c>
      <c r="Q770" s="16">
        <v>2499</v>
      </c>
      <c r="R770" s="17">
        <v>60</v>
      </c>
      <c r="S770" s="18">
        <v>1149.54</v>
      </c>
      <c r="T770" s="19" t="s">
        <v>36</v>
      </c>
      <c r="U770" s="20" t="s">
        <v>37</v>
      </c>
      <c r="V770" s="21" t="s">
        <v>38</v>
      </c>
      <c r="W770" s="22">
        <v>5</v>
      </c>
      <c r="X770" s="23"/>
    </row>
    <row r="771" spans="1:24" s="1" customFormat="1" ht="21" customHeight="1" x14ac:dyDescent="0.3">
      <c r="A771" s="24" t="s">
        <v>23</v>
      </c>
      <c r="B771" s="24" t="s">
        <v>836</v>
      </c>
      <c r="C771" s="28" t="s">
        <v>837</v>
      </c>
      <c r="D771" s="50"/>
      <c r="E771" s="35" t="str">
        <f>HYPERLINK("https://www.google.ru/search?q=1005029-320&amp;newwindow=1&amp;tbm=isch","Еще фото")</f>
        <v>Еще фото</v>
      </c>
      <c r="F771" s="26"/>
      <c r="G771" s="24" t="s">
        <v>725</v>
      </c>
      <c r="H771" s="24" t="s">
        <v>28</v>
      </c>
      <c r="I771" s="24" t="s">
        <v>726</v>
      </c>
      <c r="J771" s="14" t="s">
        <v>45</v>
      </c>
      <c r="K771" s="15" t="s">
        <v>31</v>
      </c>
      <c r="L771" s="53"/>
      <c r="M771" s="14"/>
      <c r="N771" s="14" t="s">
        <v>144</v>
      </c>
      <c r="O771" s="14"/>
      <c r="P771" s="15" t="s">
        <v>822</v>
      </c>
      <c r="Q771" s="16">
        <v>2499</v>
      </c>
      <c r="R771" s="17">
        <v>60</v>
      </c>
      <c r="S771" s="18">
        <v>1149.54</v>
      </c>
      <c r="T771" s="19" t="s">
        <v>36</v>
      </c>
      <c r="U771" s="20" t="s">
        <v>39</v>
      </c>
      <c r="V771" s="22">
        <v>44</v>
      </c>
      <c r="W771" s="22">
        <v>97</v>
      </c>
      <c r="X771" s="23"/>
    </row>
    <row r="772" spans="1:24" s="1" customFormat="1" ht="21" customHeight="1" x14ac:dyDescent="0.3">
      <c r="A772" s="24" t="s">
        <v>23</v>
      </c>
      <c r="B772" s="24" t="s">
        <v>836</v>
      </c>
      <c r="C772" s="28" t="s">
        <v>837</v>
      </c>
      <c r="D772" s="50"/>
      <c r="E772" s="35" t="str">
        <f>HYPERLINK("https://www.google.ru/search?q=1005029-320&amp;newwindow=1&amp;tbm=isch","Еще фото")</f>
        <v>Еще фото</v>
      </c>
      <c r="F772" s="26"/>
      <c r="G772" s="24" t="s">
        <v>725</v>
      </c>
      <c r="H772" s="24" t="s">
        <v>28</v>
      </c>
      <c r="I772" s="24" t="s">
        <v>726</v>
      </c>
      <c r="J772" s="14" t="s">
        <v>45</v>
      </c>
      <c r="K772" s="15" t="s">
        <v>31</v>
      </c>
      <c r="L772" s="53"/>
      <c r="M772" s="14"/>
      <c r="N772" s="14" t="s">
        <v>144</v>
      </c>
      <c r="O772" s="14"/>
      <c r="P772" s="15" t="s">
        <v>822</v>
      </c>
      <c r="Q772" s="16">
        <v>2499</v>
      </c>
      <c r="R772" s="17">
        <v>60</v>
      </c>
      <c r="S772" s="18">
        <v>1149.54</v>
      </c>
      <c r="T772" s="19" t="s">
        <v>36</v>
      </c>
      <c r="U772" s="20" t="s">
        <v>40</v>
      </c>
      <c r="V772" s="22">
        <v>46</v>
      </c>
      <c r="W772" s="22">
        <v>134</v>
      </c>
      <c r="X772" s="23"/>
    </row>
    <row r="773" spans="1:24" s="1" customFormat="1" ht="21" customHeight="1" x14ac:dyDescent="0.3">
      <c r="A773" s="24" t="s">
        <v>23</v>
      </c>
      <c r="B773" s="24" t="s">
        <v>836</v>
      </c>
      <c r="C773" s="28" t="s">
        <v>837</v>
      </c>
      <c r="D773" s="50"/>
      <c r="E773" s="35" t="str">
        <f>HYPERLINK("https://www.google.ru/search?q=1005029-320&amp;newwindow=1&amp;tbm=isch","Еще фото")</f>
        <v>Еще фото</v>
      </c>
      <c r="F773" s="26"/>
      <c r="G773" s="24" t="s">
        <v>725</v>
      </c>
      <c r="H773" s="24" t="s">
        <v>28</v>
      </c>
      <c r="I773" s="24" t="s">
        <v>726</v>
      </c>
      <c r="J773" s="14" t="s">
        <v>45</v>
      </c>
      <c r="K773" s="15" t="s">
        <v>31</v>
      </c>
      <c r="L773" s="53"/>
      <c r="M773" s="14"/>
      <c r="N773" s="14" t="s">
        <v>144</v>
      </c>
      <c r="O773" s="14"/>
      <c r="P773" s="15" t="s">
        <v>822</v>
      </c>
      <c r="Q773" s="16">
        <v>2499</v>
      </c>
      <c r="R773" s="17">
        <v>60</v>
      </c>
      <c r="S773" s="18">
        <v>1149.54</v>
      </c>
      <c r="T773" s="19" t="s">
        <v>36</v>
      </c>
      <c r="U773" s="20" t="s">
        <v>41</v>
      </c>
      <c r="V773" s="21" t="s">
        <v>42</v>
      </c>
      <c r="W773" s="22">
        <v>13</v>
      </c>
      <c r="X773" s="23"/>
    </row>
    <row r="774" spans="1:24" s="1" customFormat="1" ht="32" customHeight="1" x14ac:dyDescent="0.3">
      <c r="A774" s="24" t="s">
        <v>23</v>
      </c>
      <c r="B774" s="24" t="s">
        <v>836</v>
      </c>
      <c r="C774" s="28" t="s">
        <v>837</v>
      </c>
      <c r="D774" s="51"/>
      <c r="E774" s="35" t="str">
        <f>HYPERLINK("https://www.google.ru/search?q=1005029-320&amp;newwindow=1&amp;tbm=isch","Еще фото")</f>
        <v>Еще фото</v>
      </c>
      <c r="F774" s="26"/>
      <c r="G774" s="24" t="s">
        <v>725</v>
      </c>
      <c r="H774" s="24" t="s">
        <v>28</v>
      </c>
      <c r="I774" s="24" t="s">
        <v>726</v>
      </c>
      <c r="J774" s="14" t="s">
        <v>45</v>
      </c>
      <c r="K774" s="15" t="s">
        <v>31</v>
      </c>
      <c r="L774" s="54"/>
      <c r="M774" s="14"/>
      <c r="N774" s="14" t="s">
        <v>144</v>
      </c>
      <c r="O774" s="14"/>
      <c r="P774" s="15" t="s">
        <v>822</v>
      </c>
      <c r="Q774" s="16">
        <v>2499</v>
      </c>
      <c r="R774" s="17">
        <v>60</v>
      </c>
      <c r="S774" s="18">
        <v>1149.54</v>
      </c>
      <c r="T774" s="19" t="s">
        <v>36</v>
      </c>
      <c r="U774" s="20" t="s">
        <v>49</v>
      </c>
      <c r="V774" s="21" t="s">
        <v>50</v>
      </c>
      <c r="W774" s="22">
        <v>70</v>
      </c>
      <c r="X774" s="23"/>
    </row>
    <row r="775" spans="1:24" s="1" customFormat="1" ht="35" customHeight="1" x14ac:dyDescent="0.3">
      <c r="A775" s="11" t="s">
        <v>23</v>
      </c>
      <c r="B775" s="11" t="s">
        <v>838</v>
      </c>
      <c r="C775" s="12" t="s">
        <v>839</v>
      </c>
      <c r="D775" s="49"/>
      <c r="E775" s="35" t="str">
        <f>HYPERLINK("https://www.google.ru/search?q=1005033-001&amp;newwindow=1&amp;tbm=isch","Еще фото")</f>
        <v>Еще фото</v>
      </c>
      <c r="F775" s="13" t="s">
        <v>53</v>
      </c>
      <c r="G775" s="11" t="s">
        <v>725</v>
      </c>
      <c r="H775" s="11" t="s">
        <v>28</v>
      </c>
      <c r="I775" s="14" t="s">
        <v>726</v>
      </c>
      <c r="J775" s="14" t="s">
        <v>30</v>
      </c>
      <c r="K775" s="15" t="s">
        <v>54</v>
      </c>
      <c r="L775" s="52" t="s">
        <v>840</v>
      </c>
      <c r="M775" s="14" t="s">
        <v>193</v>
      </c>
      <c r="N775" s="14" t="s">
        <v>57</v>
      </c>
      <c r="O775" s="14"/>
      <c r="P775" s="15" t="s">
        <v>194</v>
      </c>
      <c r="Q775" s="16">
        <v>3499</v>
      </c>
      <c r="R775" s="17">
        <v>60</v>
      </c>
      <c r="S775" s="27">
        <v>1609.5399999999997</v>
      </c>
      <c r="T775" s="19" t="s">
        <v>36</v>
      </c>
      <c r="U775" s="20" t="s">
        <v>40</v>
      </c>
      <c r="V775" s="21" t="s">
        <v>42</v>
      </c>
      <c r="W775" s="22">
        <v>1</v>
      </c>
      <c r="X775" s="23"/>
    </row>
    <row r="776" spans="1:24" s="1" customFormat="1" ht="35" customHeight="1" x14ac:dyDescent="0.3">
      <c r="A776" s="24" t="s">
        <v>23</v>
      </c>
      <c r="B776" s="24" t="s">
        <v>838</v>
      </c>
      <c r="C776" s="12" t="s">
        <v>839</v>
      </c>
      <c r="D776" s="50"/>
      <c r="E776" s="35" t="str">
        <f>HYPERLINK("https://www.google.ru/search?q=1005033-001&amp;newwindow=1&amp;tbm=isch","Еще фото")</f>
        <v>Еще фото</v>
      </c>
      <c r="F776" s="13" t="s">
        <v>53</v>
      </c>
      <c r="G776" s="24" t="s">
        <v>725</v>
      </c>
      <c r="H776" s="24" t="s">
        <v>28</v>
      </c>
      <c r="I776" s="24" t="s">
        <v>726</v>
      </c>
      <c r="J776" s="14" t="s">
        <v>30</v>
      </c>
      <c r="K776" s="15" t="s">
        <v>54</v>
      </c>
      <c r="L776" s="53"/>
      <c r="M776" s="14" t="s">
        <v>193</v>
      </c>
      <c r="N776" s="14" t="s">
        <v>57</v>
      </c>
      <c r="O776" s="14"/>
      <c r="P776" s="15" t="s">
        <v>194</v>
      </c>
      <c r="Q776" s="16">
        <v>3499</v>
      </c>
      <c r="R776" s="17">
        <v>60</v>
      </c>
      <c r="S776" s="27">
        <v>1609.5399999999997</v>
      </c>
      <c r="T776" s="19" t="s">
        <v>36</v>
      </c>
      <c r="U776" s="20" t="s">
        <v>49</v>
      </c>
      <c r="V776" s="21" t="s">
        <v>60</v>
      </c>
      <c r="W776" s="22">
        <v>36</v>
      </c>
      <c r="X776" s="23"/>
    </row>
    <row r="777" spans="1:24" s="1" customFormat="1" ht="37.049999999999997" customHeight="1" x14ac:dyDescent="0.3">
      <c r="A777" s="24" t="s">
        <v>23</v>
      </c>
      <c r="B777" s="24" t="s">
        <v>838</v>
      </c>
      <c r="C777" s="12" t="s">
        <v>839</v>
      </c>
      <c r="D777" s="51"/>
      <c r="E777" s="35" t="str">
        <f>HYPERLINK("https://www.google.ru/search?q=1005033-001&amp;newwindow=1&amp;tbm=isch","Еще фото")</f>
        <v>Еще фото</v>
      </c>
      <c r="F777" s="13" t="s">
        <v>53</v>
      </c>
      <c r="G777" s="24" t="s">
        <v>725</v>
      </c>
      <c r="H777" s="24" t="s">
        <v>28</v>
      </c>
      <c r="I777" s="24" t="s">
        <v>726</v>
      </c>
      <c r="J777" s="14" t="s">
        <v>30</v>
      </c>
      <c r="K777" s="15" t="s">
        <v>54</v>
      </c>
      <c r="L777" s="54"/>
      <c r="M777" s="14" t="s">
        <v>193</v>
      </c>
      <c r="N777" s="14" t="s">
        <v>57</v>
      </c>
      <c r="O777" s="14"/>
      <c r="P777" s="15" t="s">
        <v>194</v>
      </c>
      <c r="Q777" s="16">
        <v>3499</v>
      </c>
      <c r="R777" s="17">
        <v>60</v>
      </c>
      <c r="S777" s="27">
        <v>1609.5399999999997</v>
      </c>
      <c r="T777" s="19" t="s">
        <v>36</v>
      </c>
      <c r="U777" s="20" t="s">
        <v>61</v>
      </c>
      <c r="V777" s="21" t="s">
        <v>62</v>
      </c>
      <c r="W777" s="22">
        <v>4</v>
      </c>
      <c r="X777" s="23"/>
    </row>
    <row r="778" spans="1:24" s="1" customFormat="1" ht="108" customHeight="1" x14ac:dyDescent="0.3">
      <c r="A778" s="11" t="s">
        <v>23</v>
      </c>
      <c r="B778" s="11" t="s">
        <v>841</v>
      </c>
      <c r="C778" s="12" t="s">
        <v>842</v>
      </c>
      <c r="D778" s="29"/>
      <c r="E778" s="35" t="str">
        <f>HYPERLINK("https://www.google.ru/search?q=1005036-300&amp;newwindow=1&amp;tbm=isch","Еще фото")</f>
        <v>Еще фото</v>
      </c>
      <c r="F778" s="26"/>
      <c r="G778" s="11" t="s">
        <v>725</v>
      </c>
      <c r="H778" s="11" t="s">
        <v>28</v>
      </c>
      <c r="I778" s="14" t="s">
        <v>726</v>
      </c>
      <c r="J778" s="14" t="s">
        <v>45</v>
      </c>
      <c r="K778" s="15" t="s">
        <v>54</v>
      </c>
      <c r="L778" s="14" t="s">
        <v>843</v>
      </c>
      <c r="M778" s="14"/>
      <c r="N778" s="14" t="s">
        <v>71</v>
      </c>
      <c r="O778" s="14"/>
      <c r="P778" s="15" t="s">
        <v>737</v>
      </c>
      <c r="Q778" s="16">
        <v>2299</v>
      </c>
      <c r="R778" s="17">
        <v>60</v>
      </c>
      <c r="S778" s="18">
        <v>1057.54</v>
      </c>
      <c r="T778" s="19" t="s">
        <v>36</v>
      </c>
      <c r="U778" s="20" t="s">
        <v>39</v>
      </c>
      <c r="V778" s="21" t="s">
        <v>59</v>
      </c>
      <c r="W778" s="22">
        <v>2</v>
      </c>
      <c r="X778" s="23"/>
    </row>
    <row r="779" spans="1:24" s="1" customFormat="1" ht="35" customHeight="1" x14ac:dyDescent="0.3">
      <c r="A779" s="11" t="s">
        <v>23</v>
      </c>
      <c r="B779" s="11" t="s">
        <v>844</v>
      </c>
      <c r="C779" s="12" t="s">
        <v>845</v>
      </c>
      <c r="D779" s="49"/>
      <c r="E779" s="35" t="str">
        <f>HYPERLINK("https://www.google.ru/search?q=1005036-400&amp;newwindow=1&amp;tbm=isch","Еще фото")</f>
        <v>Еще фото</v>
      </c>
      <c r="F779" s="13" t="s">
        <v>26</v>
      </c>
      <c r="G779" s="11" t="s">
        <v>725</v>
      </c>
      <c r="H779" s="11" t="s">
        <v>28</v>
      </c>
      <c r="I779" s="14" t="s">
        <v>726</v>
      </c>
      <c r="J779" s="14" t="s">
        <v>45</v>
      </c>
      <c r="K779" s="15" t="s">
        <v>54</v>
      </c>
      <c r="L779" s="52" t="s">
        <v>843</v>
      </c>
      <c r="M779" s="14"/>
      <c r="N779" s="14" t="s">
        <v>540</v>
      </c>
      <c r="O779" s="14"/>
      <c r="P779" s="15" t="s">
        <v>737</v>
      </c>
      <c r="Q779" s="16">
        <v>2299</v>
      </c>
      <c r="R779" s="17">
        <v>60</v>
      </c>
      <c r="S779" s="18">
        <v>1057.54</v>
      </c>
      <c r="T779" s="19" t="s">
        <v>36</v>
      </c>
      <c r="U779" s="20" t="s">
        <v>39</v>
      </c>
      <c r="V779" s="21" t="s">
        <v>59</v>
      </c>
      <c r="W779" s="22">
        <v>15</v>
      </c>
      <c r="X779" s="23"/>
    </row>
    <row r="780" spans="1:24" s="1" customFormat="1" ht="35" customHeight="1" x14ac:dyDescent="0.3">
      <c r="A780" s="24" t="s">
        <v>23</v>
      </c>
      <c r="B780" s="24" t="s">
        <v>844</v>
      </c>
      <c r="C780" s="12" t="s">
        <v>845</v>
      </c>
      <c r="D780" s="50"/>
      <c r="E780" s="35" t="str">
        <f>HYPERLINK("https://www.google.ru/search?q=1005036-400&amp;newwindow=1&amp;tbm=isch","Еще фото")</f>
        <v>Еще фото</v>
      </c>
      <c r="F780" s="13" t="s">
        <v>26</v>
      </c>
      <c r="G780" s="24" t="s">
        <v>725</v>
      </c>
      <c r="H780" s="24" t="s">
        <v>28</v>
      </c>
      <c r="I780" s="24" t="s">
        <v>726</v>
      </c>
      <c r="J780" s="14" t="s">
        <v>45</v>
      </c>
      <c r="K780" s="15" t="s">
        <v>54</v>
      </c>
      <c r="L780" s="53"/>
      <c r="M780" s="14"/>
      <c r="N780" s="14" t="s">
        <v>540</v>
      </c>
      <c r="O780" s="14"/>
      <c r="P780" s="15" t="s">
        <v>737</v>
      </c>
      <c r="Q780" s="16">
        <v>2299</v>
      </c>
      <c r="R780" s="17">
        <v>60</v>
      </c>
      <c r="S780" s="18">
        <v>1057.54</v>
      </c>
      <c r="T780" s="19" t="s">
        <v>36</v>
      </c>
      <c r="U780" s="20" t="s">
        <v>40</v>
      </c>
      <c r="V780" s="21" t="s">
        <v>42</v>
      </c>
      <c r="W780" s="22">
        <v>7</v>
      </c>
      <c r="X780" s="23"/>
    </row>
    <row r="781" spans="1:24" s="1" customFormat="1" ht="37.049999999999997" customHeight="1" x14ac:dyDescent="0.3">
      <c r="A781" s="24" t="s">
        <v>23</v>
      </c>
      <c r="B781" s="24" t="s">
        <v>844</v>
      </c>
      <c r="C781" s="12" t="s">
        <v>845</v>
      </c>
      <c r="D781" s="51"/>
      <c r="E781" s="35" t="str">
        <f>HYPERLINK("https://www.google.ru/search?q=1005036-400&amp;newwindow=1&amp;tbm=isch","Еще фото")</f>
        <v>Еще фото</v>
      </c>
      <c r="F781" s="13" t="s">
        <v>26</v>
      </c>
      <c r="G781" s="24" t="s">
        <v>725</v>
      </c>
      <c r="H781" s="24" t="s">
        <v>28</v>
      </c>
      <c r="I781" s="24" t="s">
        <v>726</v>
      </c>
      <c r="J781" s="14" t="s">
        <v>45</v>
      </c>
      <c r="K781" s="15" t="s">
        <v>54</v>
      </c>
      <c r="L781" s="54"/>
      <c r="M781" s="14"/>
      <c r="N781" s="14" t="s">
        <v>540</v>
      </c>
      <c r="O781" s="14"/>
      <c r="P781" s="15" t="s">
        <v>737</v>
      </c>
      <c r="Q781" s="16">
        <v>2299</v>
      </c>
      <c r="R781" s="17">
        <v>60</v>
      </c>
      <c r="S781" s="18">
        <v>1057.54</v>
      </c>
      <c r="T781" s="19" t="s">
        <v>36</v>
      </c>
      <c r="U781" s="20" t="s">
        <v>41</v>
      </c>
      <c r="V781" s="21" t="s">
        <v>50</v>
      </c>
      <c r="W781" s="22">
        <v>5</v>
      </c>
      <c r="X781" s="23"/>
    </row>
    <row r="782" spans="1:24" s="1" customFormat="1" ht="108" customHeight="1" x14ac:dyDescent="0.3">
      <c r="A782" s="11" t="s">
        <v>23</v>
      </c>
      <c r="B782" s="11" t="s">
        <v>846</v>
      </c>
      <c r="C782" s="12" t="s">
        <v>847</v>
      </c>
      <c r="D782" s="29"/>
      <c r="E782" s="35" t="str">
        <f>HYPERLINK("https://www.google.ru/search?q=1005036-800&amp;newwindow=1&amp;tbm=isch","Еще фото")</f>
        <v>Еще фото</v>
      </c>
      <c r="F782" s="26"/>
      <c r="G782" s="11" t="s">
        <v>725</v>
      </c>
      <c r="H782" s="11" t="s">
        <v>28</v>
      </c>
      <c r="I782" s="14" t="s">
        <v>726</v>
      </c>
      <c r="J782" s="14" t="s">
        <v>45</v>
      </c>
      <c r="K782" s="15" t="s">
        <v>54</v>
      </c>
      <c r="L782" s="14" t="s">
        <v>843</v>
      </c>
      <c r="M782" s="14"/>
      <c r="N782" s="14" t="s">
        <v>74</v>
      </c>
      <c r="O782" s="14"/>
      <c r="P782" s="15" t="s">
        <v>737</v>
      </c>
      <c r="Q782" s="16">
        <v>2299</v>
      </c>
      <c r="R782" s="17">
        <v>60</v>
      </c>
      <c r="S782" s="18">
        <v>1057.54</v>
      </c>
      <c r="T782" s="19" t="s">
        <v>36</v>
      </c>
      <c r="U782" s="20" t="s">
        <v>39</v>
      </c>
      <c r="V782" s="21" t="s">
        <v>59</v>
      </c>
      <c r="W782" s="22">
        <v>30</v>
      </c>
      <c r="X782" s="23"/>
    </row>
    <row r="783" spans="1:24" s="1" customFormat="1" ht="21" customHeight="1" x14ac:dyDescent="0.3">
      <c r="A783" s="11" t="s">
        <v>23</v>
      </c>
      <c r="B783" s="11" t="s">
        <v>758</v>
      </c>
      <c r="C783" s="25" t="s">
        <v>848</v>
      </c>
      <c r="D783" s="49"/>
      <c r="E783" s="35" t="str">
        <f>HYPERLINK("https://www.google.ru/search?q=1005037-001&amp;newwindow=1&amp;tbm=isch","Еще фото")</f>
        <v>Еще фото</v>
      </c>
      <c r="F783" s="13" t="s">
        <v>53</v>
      </c>
      <c r="G783" s="11" t="s">
        <v>725</v>
      </c>
      <c r="H783" s="11" t="s">
        <v>28</v>
      </c>
      <c r="I783" s="14" t="s">
        <v>726</v>
      </c>
      <c r="J783" s="14" t="s">
        <v>45</v>
      </c>
      <c r="K783" s="15" t="s">
        <v>54</v>
      </c>
      <c r="L783" s="52" t="s">
        <v>849</v>
      </c>
      <c r="M783" s="14"/>
      <c r="N783" s="14" t="s">
        <v>57</v>
      </c>
      <c r="O783" s="14"/>
      <c r="P783" s="15" t="s">
        <v>737</v>
      </c>
      <c r="Q783" s="16">
        <v>2599</v>
      </c>
      <c r="R783" s="17">
        <v>60</v>
      </c>
      <c r="S783" s="27">
        <v>1195.5399999999997</v>
      </c>
      <c r="T783" s="19" t="s">
        <v>36</v>
      </c>
      <c r="U783" s="20" t="s">
        <v>39</v>
      </c>
      <c r="V783" s="21" t="s">
        <v>59</v>
      </c>
      <c r="W783" s="22">
        <v>11</v>
      </c>
      <c r="X783" s="23"/>
    </row>
    <row r="784" spans="1:24" s="1" customFormat="1" ht="21" customHeight="1" x14ac:dyDescent="0.3">
      <c r="A784" s="24" t="s">
        <v>23</v>
      </c>
      <c r="B784" s="24" t="s">
        <v>758</v>
      </c>
      <c r="C784" s="28" t="s">
        <v>848</v>
      </c>
      <c r="D784" s="50"/>
      <c r="E784" s="35" t="str">
        <f>HYPERLINK("https://www.google.ru/search?q=1005037-001&amp;newwindow=1&amp;tbm=isch","Еще фото")</f>
        <v>Еще фото</v>
      </c>
      <c r="F784" s="13" t="s">
        <v>53</v>
      </c>
      <c r="G784" s="24" t="s">
        <v>725</v>
      </c>
      <c r="H784" s="24" t="s">
        <v>28</v>
      </c>
      <c r="I784" s="24" t="s">
        <v>726</v>
      </c>
      <c r="J784" s="14" t="s">
        <v>45</v>
      </c>
      <c r="K784" s="15" t="s">
        <v>54</v>
      </c>
      <c r="L784" s="53"/>
      <c r="M784" s="14"/>
      <c r="N784" s="14" t="s">
        <v>57</v>
      </c>
      <c r="O784" s="14"/>
      <c r="P784" s="15" t="s">
        <v>737</v>
      </c>
      <c r="Q784" s="16">
        <v>2599</v>
      </c>
      <c r="R784" s="17">
        <v>60</v>
      </c>
      <c r="S784" s="27">
        <v>1195.5399999999997</v>
      </c>
      <c r="T784" s="19" t="s">
        <v>36</v>
      </c>
      <c r="U784" s="20" t="s">
        <v>40</v>
      </c>
      <c r="V784" s="21" t="s">
        <v>42</v>
      </c>
      <c r="W784" s="22">
        <v>237</v>
      </c>
      <c r="X784" s="23"/>
    </row>
    <row r="785" spans="1:24" s="1" customFormat="1" ht="21" customHeight="1" x14ac:dyDescent="0.3">
      <c r="A785" s="24" t="s">
        <v>23</v>
      </c>
      <c r="B785" s="24" t="s">
        <v>758</v>
      </c>
      <c r="C785" s="28" t="s">
        <v>848</v>
      </c>
      <c r="D785" s="50"/>
      <c r="E785" s="35" t="str">
        <f>HYPERLINK("https://www.google.ru/search?q=1005037-001&amp;newwindow=1&amp;tbm=isch","Еще фото")</f>
        <v>Еще фото</v>
      </c>
      <c r="F785" s="13" t="s">
        <v>53</v>
      </c>
      <c r="G785" s="24" t="s">
        <v>725</v>
      </c>
      <c r="H785" s="24" t="s">
        <v>28</v>
      </c>
      <c r="I785" s="24" t="s">
        <v>726</v>
      </c>
      <c r="J785" s="14" t="s">
        <v>45</v>
      </c>
      <c r="K785" s="15" t="s">
        <v>54</v>
      </c>
      <c r="L785" s="53"/>
      <c r="M785" s="14"/>
      <c r="N785" s="14" t="s">
        <v>57</v>
      </c>
      <c r="O785" s="14"/>
      <c r="P785" s="15" t="s">
        <v>737</v>
      </c>
      <c r="Q785" s="16">
        <v>2599</v>
      </c>
      <c r="R785" s="17">
        <v>60</v>
      </c>
      <c r="S785" s="27">
        <v>1195.5399999999997</v>
      </c>
      <c r="T785" s="19" t="s">
        <v>36</v>
      </c>
      <c r="U785" s="20" t="s">
        <v>41</v>
      </c>
      <c r="V785" s="21" t="s">
        <v>50</v>
      </c>
      <c r="W785" s="22">
        <v>305</v>
      </c>
      <c r="X785" s="23"/>
    </row>
    <row r="786" spans="1:24" s="1" customFormat="1" ht="21" customHeight="1" x14ac:dyDescent="0.3">
      <c r="A786" s="24" t="s">
        <v>23</v>
      </c>
      <c r="B786" s="24" t="s">
        <v>758</v>
      </c>
      <c r="C786" s="28" t="s">
        <v>848</v>
      </c>
      <c r="D786" s="50"/>
      <c r="E786" s="35" t="str">
        <f>HYPERLINK("https://www.google.ru/search?q=1005037-001&amp;newwindow=1&amp;tbm=isch","Еще фото")</f>
        <v>Еще фото</v>
      </c>
      <c r="F786" s="13" t="s">
        <v>53</v>
      </c>
      <c r="G786" s="24" t="s">
        <v>725</v>
      </c>
      <c r="H786" s="24" t="s">
        <v>28</v>
      </c>
      <c r="I786" s="24" t="s">
        <v>726</v>
      </c>
      <c r="J786" s="14" t="s">
        <v>45</v>
      </c>
      <c r="K786" s="15" t="s">
        <v>54</v>
      </c>
      <c r="L786" s="53"/>
      <c r="M786" s="14"/>
      <c r="N786" s="14" t="s">
        <v>57</v>
      </c>
      <c r="O786" s="14"/>
      <c r="P786" s="15" t="s">
        <v>737</v>
      </c>
      <c r="Q786" s="16">
        <v>2599</v>
      </c>
      <c r="R786" s="17">
        <v>60</v>
      </c>
      <c r="S786" s="27">
        <v>1195.5399999999997</v>
      </c>
      <c r="T786" s="19" t="s">
        <v>36</v>
      </c>
      <c r="U786" s="20" t="s">
        <v>49</v>
      </c>
      <c r="V786" s="21" t="s">
        <v>60</v>
      </c>
      <c r="W786" s="22">
        <v>224</v>
      </c>
      <c r="X786" s="23"/>
    </row>
    <row r="787" spans="1:24" s="1" customFormat="1" ht="32" customHeight="1" x14ac:dyDescent="0.3">
      <c r="A787" s="24" t="s">
        <v>23</v>
      </c>
      <c r="B787" s="24" t="s">
        <v>758</v>
      </c>
      <c r="C787" s="28" t="s">
        <v>848</v>
      </c>
      <c r="D787" s="51"/>
      <c r="E787" s="35" t="str">
        <f>HYPERLINK("https://www.google.ru/search?q=1005037-001&amp;newwindow=1&amp;tbm=isch","Еще фото")</f>
        <v>Еще фото</v>
      </c>
      <c r="F787" s="13" t="s">
        <v>53</v>
      </c>
      <c r="G787" s="24" t="s">
        <v>725</v>
      </c>
      <c r="H787" s="24" t="s">
        <v>28</v>
      </c>
      <c r="I787" s="24" t="s">
        <v>726</v>
      </c>
      <c r="J787" s="14" t="s">
        <v>45</v>
      </c>
      <c r="K787" s="15" t="s">
        <v>54</v>
      </c>
      <c r="L787" s="54"/>
      <c r="M787" s="14"/>
      <c r="N787" s="14" t="s">
        <v>57</v>
      </c>
      <c r="O787" s="14"/>
      <c r="P787" s="15" t="s">
        <v>737</v>
      </c>
      <c r="Q787" s="16">
        <v>2599</v>
      </c>
      <c r="R787" s="17">
        <v>60</v>
      </c>
      <c r="S787" s="27">
        <v>1195.5399999999997</v>
      </c>
      <c r="T787" s="19" t="s">
        <v>36</v>
      </c>
      <c r="U787" s="20" t="s">
        <v>61</v>
      </c>
      <c r="V787" s="21" t="s">
        <v>62</v>
      </c>
      <c r="W787" s="22">
        <v>51</v>
      </c>
      <c r="X787" s="23"/>
    </row>
    <row r="788" spans="1:24" s="1" customFormat="1" ht="26" customHeight="1" x14ac:dyDescent="0.3">
      <c r="A788" s="11" t="s">
        <v>23</v>
      </c>
      <c r="B788" s="11" t="s">
        <v>766</v>
      </c>
      <c r="C788" s="12" t="s">
        <v>850</v>
      </c>
      <c r="D788" s="49"/>
      <c r="E788" s="35" t="str">
        <f>HYPERLINK("https://www.google.ru/search?q=1005037-100&amp;newwindow=1&amp;tbm=isch","Еще фото")</f>
        <v>Еще фото</v>
      </c>
      <c r="F788" s="26" t="s">
        <v>53</v>
      </c>
      <c r="G788" s="11" t="s">
        <v>725</v>
      </c>
      <c r="H788" s="11" t="s">
        <v>28</v>
      </c>
      <c r="I788" s="14" t="s">
        <v>726</v>
      </c>
      <c r="J788" s="14" t="s">
        <v>45</v>
      </c>
      <c r="K788" s="15" t="s">
        <v>54</v>
      </c>
      <c r="L788" s="52" t="s">
        <v>849</v>
      </c>
      <c r="M788" s="14"/>
      <c r="N788" s="14" t="s">
        <v>325</v>
      </c>
      <c r="O788" s="14"/>
      <c r="P788" s="15" t="s">
        <v>737</v>
      </c>
      <c r="Q788" s="16">
        <v>2599</v>
      </c>
      <c r="R788" s="17">
        <v>60</v>
      </c>
      <c r="S788" s="27">
        <v>1195.5399999999997</v>
      </c>
      <c r="T788" s="19" t="s">
        <v>36</v>
      </c>
      <c r="U788" s="20" t="s">
        <v>40</v>
      </c>
      <c r="V788" s="21" t="s">
        <v>42</v>
      </c>
      <c r="W788" s="22">
        <v>184</v>
      </c>
      <c r="X788" s="23"/>
    </row>
    <row r="789" spans="1:24" s="1" customFormat="1" ht="26" customHeight="1" x14ac:dyDescent="0.3">
      <c r="A789" s="24" t="s">
        <v>23</v>
      </c>
      <c r="B789" s="24" t="s">
        <v>766</v>
      </c>
      <c r="C789" s="12" t="s">
        <v>850</v>
      </c>
      <c r="D789" s="50"/>
      <c r="E789" s="35" t="str">
        <f>HYPERLINK("https://www.google.ru/search?q=1005037-100&amp;newwindow=1&amp;tbm=isch","Еще фото")</f>
        <v>Еще фото</v>
      </c>
      <c r="F789" s="26" t="s">
        <v>53</v>
      </c>
      <c r="G789" s="24" t="s">
        <v>725</v>
      </c>
      <c r="H789" s="24" t="s">
        <v>28</v>
      </c>
      <c r="I789" s="24" t="s">
        <v>726</v>
      </c>
      <c r="J789" s="14" t="s">
        <v>45</v>
      </c>
      <c r="K789" s="15" t="s">
        <v>54</v>
      </c>
      <c r="L789" s="53"/>
      <c r="M789" s="14"/>
      <c r="N789" s="14" t="s">
        <v>325</v>
      </c>
      <c r="O789" s="14"/>
      <c r="P789" s="15" t="s">
        <v>737</v>
      </c>
      <c r="Q789" s="16">
        <v>2599</v>
      </c>
      <c r="R789" s="17">
        <v>60</v>
      </c>
      <c r="S789" s="27">
        <v>1195.5399999999997</v>
      </c>
      <c r="T789" s="19" t="s">
        <v>36</v>
      </c>
      <c r="U789" s="20" t="s">
        <v>41</v>
      </c>
      <c r="V789" s="21" t="s">
        <v>50</v>
      </c>
      <c r="W789" s="22">
        <v>176</v>
      </c>
      <c r="X789" s="23"/>
    </row>
    <row r="790" spans="1:24" s="1" customFormat="1" ht="26" customHeight="1" x14ac:dyDescent="0.3">
      <c r="A790" s="24" t="s">
        <v>23</v>
      </c>
      <c r="B790" s="24" t="s">
        <v>766</v>
      </c>
      <c r="C790" s="12" t="s">
        <v>850</v>
      </c>
      <c r="D790" s="50"/>
      <c r="E790" s="35" t="str">
        <f>HYPERLINK("https://www.google.ru/search?q=1005037-100&amp;newwindow=1&amp;tbm=isch","Еще фото")</f>
        <v>Еще фото</v>
      </c>
      <c r="F790" s="26" t="s">
        <v>53</v>
      </c>
      <c r="G790" s="24" t="s">
        <v>725</v>
      </c>
      <c r="H790" s="24" t="s">
        <v>28</v>
      </c>
      <c r="I790" s="24" t="s">
        <v>726</v>
      </c>
      <c r="J790" s="14" t="s">
        <v>45</v>
      </c>
      <c r="K790" s="15" t="s">
        <v>54</v>
      </c>
      <c r="L790" s="53"/>
      <c r="M790" s="14"/>
      <c r="N790" s="14" t="s">
        <v>325</v>
      </c>
      <c r="O790" s="14"/>
      <c r="P790" s="15" t="s">
        <v>737</v>
      </c>
      <c r="Q790" s="16">
        <v>2599</v>
      </c>
      <c r="R790" s="17">
        <v>60</v>
      </c>
      <c r="S790" s="27">
        <v>1195.5399999999997</v>
      </c>
      <c r="T790" s="19" t="s">
        <v>36</v>
      </c>
      <c r="U790" s="20" t="s">
        <v>49</v>
      </c>
      <c r="V790" s="21" t="s">
        <v>60</v>
      </c>
      <c r="W790" s="22">
        <v>173</v>
      </c>
      <c r="X790" s="23"/>
    </row>
    <row r="791" spans="1:24" s="1" customFormat="1" ht="26" customHeight="1" x14ac:dyDescent="0.3">
      <c r="A791" s="24" t="s">
        <v>23</v>
      </c>
      <c r="B791" s="24" t="s">
        <v>766</v>
      </c>
      <c r="C791" s="12" t="s">
        <v>850</v>
      </c>
      <c r="D791" s="51"/>
      <c r="E791" s="35" t="str">
        <f>HYPERLINK("https://www.google.ru/search?q=1005037-100&amp;newwindow=1&amp;tbm=isch","Еще фото")</f>
        <v>Еще фото</v>
      </c>
      <c r="F791" s="26" t="s">
        <v>53</v>
      </c>
      <c r="G791" s="24" t="s">
        <v>725</v>
      </c>
      <c r="H791" s="24" t="s">
        <v>28</v>
      </c>
      <c r="I791" s="24" t="s">
        <v>726</v>
      </c>
      <c r="J791" s="14" t="s">
        <v>45</v>
      </c>
      <c r="K791" s="15" t="s">
        <v>54</v>
      </c>
      <c r="L791" s="54"/>
      <c r="M791" s="14"/>
      <c r="N791" s="14" t="s">
        <v>325</v>
      </c>
      <c r="O791" s="14"/>
      <c r="P791" s="15" t="s">
        <v>737</v>
      </c>
      <c r="Q791" s="16">
        <v>2599</v>
      </c>
      <c r="R791" s="17">
        <v>60</v>
      </c>
      <c r="S791" s="27">
        <v>1195.5399999999997</v>
      </c>
      <c r="T791" s="19" t="s">
        <v>36</v>
      </c>
      <c r="U791" s="20" t="s">
        <v>61</v>
      </c>
      <c r="V791" s="21" t="s">
        <v>62</v>
      </c>
      <c r="W791" s="22">
        <v>32</v>
      </c>
      <c r="X791" s="23"/>
    </row>
    <row r="792" spans="1:24" s="1" customFormat="1" ht="35" customHeight="1" x14ac:dyDescent="0.3">
      <c r="A792" s="11" t="s">
        <v>23</v>
      </c>
      <c r="B792" s="11" t="s">
        <v>851</v>
      </c>
      <c r="C792" s="12" t="s">
        <v>852</v>
      </c>
      <c r="D792" s="49"/>
      <c r="E792" s="35" t="str">
        <f>HYPERLINK("https://www.google.ru/search?q=1005049-111&amp;newwindow=1&amp;tbm=isch","Еще фото")</f>
        <v>Еще фото</v>
      </c>
      <c r="F792" s="13" t="s">
        <v>53</v>
      </c>
      <c r="G792" s="11" t="s">
        <v>725</v>
      </c>
      <c r="H792" s="11" t="s">
        <v>28</v>
      </c>
      <c r="I792" s="14" t="s">
        <v>726</v>
      </c>
      <c r="J792" s="14" t="s">
        <v>30</v>
      </c>
      <c r="K792" s="15" t="s">
        <v>31</v>
      </c>
      <c r="L792" s="52" t="s">
        <v>796</v>
      </c>
      <c r="M792" s="14"/>
      <c r="N792" s="14" t="s">
        <v>853</v>
      </c>
      <c r="O792" s="14"/>
      <c r="P792" s="15" t="s">
        <v>728</v>
      </c>
      <c r="Q792" s="16">
        <v>2799</v>
      </c>
      <c r="R792" s="17">
        <v>60</v>
      </c>
      <c r="S792" s="27">
        <v>1287.5399999999997</v>
      </c>
      <c r="T792" s="19" t="s">
        <v>36</v>
      </c>
      <c r="U792" s="20" t="s">
        <v>39</v>
      </c>
      <c r="V792" s="22">
        <v>44</v>
      </c>
      <c r="W792" s="22">
        <v>150</v>
      </c>
      <c r="X792" s="23"/>
    </row>
    <row r="793" spans="1:24" s="1" customFormat="1" ht="35" customHeight="1" x14ac:dyDescent="0.3">
      <c r="A793" s="24" t="s">
        <v>23</v>
      </c>
      <c r="B793" s="24" t="s">
        <v>851</v>
      </c>
      <c r="C793" s="12" t="s">
        <v>852</v>
      </c>
      <c r="D793" s="50"/>
      <c r="E793" s="35" t="str">
        <f>HYPERLINK("https://www.google.ru/search?q=1005049-111&amp;newwindow=1&amp;tbm=isch","Еще фото")</f>
        <v>Еще фото</v>
      </c>
      <c r="F793" s="13" t="s">
        <v>53</v>
      </c>
      <c r="G793" s="24" t="s">
        <v>725</v>
      </c>
      <c r="H793" s="24" t="s">
        <v>28</v>
      </c>
      <c r="I793" s="24" t="s">
        <v>726</v>
      </c>
      <c r="J793" s="14" t="s">
        <v>30</v>
      </c>
      <c r="K793" s="15" t="s">
        <v>31</v>
      </c>
      <c r="L793" s="53"/>
      <c r="M793" s="14"/>
      <c r="N793" s="14" t="s">
        <v>853</v>
      </c>
      <c r="O793" s="14"/>
      <c r="P793" s="15" t="s">
        <v>728</v>
      </c>
      <c r="Q793" s="16">
        <v>2799</v>
      </c>
      <c r="R793" s="17">
        <v>60</v>
      </c>
      <c r="S793" s="27">
        <v>1287.5399999999997</v>
      </c>
      <c r="T793" s="19" t="s">
        <v>36</v>
      </c>
      <c r="U793" s="20" t="s">
        <v>40</v>
      </c>
      <c r="V793" s="22">
        <v>46</v>
      </c>
      <c r="W793" s="22">
        <v>210</v>
      </c>
      <c r="X793" s="23"/>
    </row>
    <row r="794" spans="1:24" s="1" customFormat="1" ht="37.049999999999997" customHeight="1" x14ac:dyDescent="0.3">
      <c r="A794" s="24" t="s">
        <v>23</v>
      </c>
      <c r="B794" s="24" t="s">
        <v>851</v>
      </c>
      <c r="C794" s="12" t="s">
        <v>852</v>
      </c>
      <c r="D794" s="51"/>
      <c r="E794" s="35" t="str">
        <f>HYPERLINK("https://www.google.ru/search?q=1005049-111&amp;newwindow=1&amp;tbm=isch","Еще фото")</f>
        <v>Еще фото</v>
      </c>
      <c r="F794" s="13" t="s">
        <v>53</v>
      </c>
      <c r="G794" s="24" t="s">
        <v>725</v>
      </c>
      <c r="H794" s="24" t="s">
        <v>28</v>
      </c>
      <c r="I794" s="24" t="s">
        <v>726</v>
      </c>
      <c r="J794" s="14" t="s">
        <v>30</v>
      </c>
      <c r="K794" s="15" t="s">
        <v>31</v>
      </c>
      <c r="L794" s="54"/>
      <c r="M794" s="14"/>
      <c r="N794" s="14" t="s">
        <v>853</v>
      </c>
      <c r="O794" s="14"/>
      <c r="P794" s="15" t="s">
        <v>728</v>
      </c>
      <c r="Q794" s="16">
        <v>2799</v>
      </c>
      <c r="R794" s="17">
        <v>60</v>
      </c>
      <c r="S794" s="27">
        <v>1287.5399999999997</v>
      </c>
      <c r="T794" s="19" t="s">
        <v>36</v>
      </c>
      <c r="U794" s="20" t="s">
        <v>41</v>
      </c>
      <c r="V794" s="21" t="s">
        <v>42</v>
      </c>
      <c r="W794" s="22">
        <v>9</v>
      </c>
      <c r="X794" s="23"/>
    </row>
    <row r="795" spans="1:24" s="1" customFormat="1" ht="108" customHeight="1" x14ac:dyDescent="0.3">
      <c r="A795" s="11" t="s">
        <v>23</v>
      </c>
      <c r="B795" s="11" t="s">
        <v>854</v>
      </c>
      <c r="C795" s="12" t="s">
        <v>855</v>
      </c>
      <c r="D795" s="29"/>
      <c r="E795" s="35" t="str">
        <f>HYPERLINK("https://www.google.ru/search?q=1005056-036&amp;newwindow=1&amp;tbm=isch","Еще фото")</f>
        <v>Еще фото</v>
      </c>
      <c r="F795" s="26" t="s">
        <v>53</v>
      </c>
      <c r="G795" s="11" t="s">
        <v>725</v>
      </c>
      <c r="H795" s="11" t="s">
        <v>28</v>
      </c>
      <c r="I795" s="14" t="s">
        <v>726</v>
      </c>
      <c r="J795" s="14" t="s">
        <v>45</v>
      </c>
      <c r="K795" s="15" t="s">
        <v>54</v>
      </c>
      <c r="L795" s="14" t="s">
        <v>825</v>
      </c>
      <c r="M795" s="14"/>
      <c r="N795" s="14" t="s">
        <v>165</v>
      </c>
      <c r="O795" s="14"/>
      <c r="P795" s="15" t="s">
        <v>822</v>
      </c>
      <c r="Q795" s="16">
        <v>3199</v>
      </c>
      <c r="R795" s="17">
        <v>60</v>
      </c>
      <c r="S795" s="27">
        <v>1471.5399999999997</v>
      </c>
      <c r="T795" s="19" t="s">
        <v>36</v>
      </c>
      <c r="U795" s="20" t="s">
        <v>41</v>
      </c>
      <c r="V795" s="21" t="s">
        <v>50</v>
      </c>
      <c r="W795" s="22">
        <v>1</v>
      </c>
      <c r="X795" s="23"/>
    </row>
    <row r="796" spans="1:24" s="1" customFormat="1" ht="52.05" customHeight="1" x14ac:dyDescent="0.3">
      <c r="A796" s="11" t="s">
        <v>23</v>
      </c>
      <c r="B796" s="11" t="s">
        <v>856</v>
      </c>
      <c r="C796" s="12" t="s">
        <v>857</v>
      </c>
      <c r="D796" s="55"/>
      <c r="E796" s="35" t="str">
        <f>HYPERLINK("https://www.google.ru/search?q=1019002-100&amp;newwindow=1&amp;tbm=isch","Еще фото")</f>
        <v>Еще фото</v>
      </c>
      <c r="F796" s="26"/>
      <c r="G796" s="11" t="s">
        <v>858</v>
      </c>
      <c r="H796" s="11" t="s">
        <v>28</v>
      </c>
      <c r="I796" s="14" t="s">
        <v>726</v>
      </c>
      <c r="J796" s="14" t="s">
        <v>45</v>
      </c>
      <c r="K796" s="15" t="s">
        <v>54</v>
      </c>
      <c r="L796" s="52" t="s">
        <v>859</v>
      </c>
      <c r="M796" s="14"/>
      <c r="N796" s="14" t="s">
        <v>325</v>
      </c>
      <c r="O796" s="14"/>
      <c r="P796" s="15" t="s">
        <v>822</v>
      </c>
      <c r="Q796" s="16">
        <v>2799</v>
      </c>
      <c r="R796" s="17">
        <v>60</v>
      </c>
      <c r="S796" s="27">
        <v>1287.5399999999997</v>
      </c>
      <c r="T796" s="19" t="s">
        <v>36</v>
      </c>
      <c r="U796" s="20" t="s">
        <v>49</v>
      </c>
      <c r="V796" s="21" t="s">
        <v>60</v>
      </c>
      <c r="W796" s="22">
        <v>24</v>
      </c>
      <c r="X796" s="23"/>
    </row>
    <row r="797" spans="1:24" s="1" customFormat="1" ht="61.05" customHeight="1" x14ac:dyDescent="0.3">
      <c r="A797" s="24" t="s">
        <v>23</v>
      </c>
      <c r="B797" s="24" t="s">
        <v>856</v>
      </c>
      <c r="C797" s="12" t="s">
        <v>857</v>
      </c>
      <c r="D797" s="56"/>
      <c r="E797" s="35" t="str">
        <f>HYPERLINK("https://www.google.ru/search?q=1019002-100&amp;newwindow=1&amp;tbm=isch","Еще фото")</f>
        <v>Еще фото</v>
      </c>
      <c r="F797" s="26"/>
      <c r="G797" s="24" t="s">
        <v>858</v>
      </c>
      <c r="H797" s="24" t="s">
        <v>28</v>
      </c>
      <c r="I797" s="24" t="s">
        <v>726</v>
      </c>
      <c r="J797" s="14" t="s">
        <v>45</v>
      </c>
      <c r="K797" s="15" t="s">
        <v>54</v>
      </c>
      <c r="L797" s="54"/>
      <c r="M797" s="14"/>
      <c r="N797" s="14" t="s">
        <v>325</v>
      </c>
      <c r="O797" s="14"/>
      <c r="P797" s="15" t="s">
        <v>822</v>
      </c>
      <c r="Q797" s="16">
        <v>2799</v>
      </c>
      <c r="R797" s="17">
        <v>60</v>
      </c>
      <c r="S797" s="27">
        <v>1287.5399999999997</v>
      </c>
      <c r="T797" s="19" t="s">
        <v>36</v>
      </c>
      <c r="U797" s="20" t="s">
        <v>61</v>
      </c>
      <c r="V797" s="21" t="s">
        <v>62</v>
      </c>
      <c r="W797" s="22">
        <v>6</v>
      </c>
      <c r="X797" s="23"/>
    </row>
    <row r="798" spans="1:24" s="1" customFormat="1" ht="108" customHeight="1" x14ac:dyDescent="0.3">
      <c r="A798" s="11" t="s">
        <v>23</v>
      </c>
      <c r="B798" s="11" t="s">
        <v>860</v>
      </c>
      <c r="C798" s="12" t="s">
        <v>861</v>
      </c>
      <c r="D798" s="29"/>
      <c r="E798" s="35" t="str">
        <f>HYPERLINK("https://www.google.ru/search?q=1019003-100&amp;newwindow=1&amp;tbm=isch","Еще фото")</f>
        <v>Еще фото</v>
      </c>
      <c r="F798" s="26"/>
      <c r="G798" s="11" t="s">
        <v>858</v>
      </c>
      <c r="H798" s="11" t="s">
        <v>28</v>
      </c>
      <c r="I798" s="14" t="s">
        <v>726</v>
      </c>
      <c r="J798" s="14" t="s">
        <v>30</v>
      </c>
      <c r="K798" s="15" t="s">
        <v>54</v>
      </c>
      <c r="L798" s="14" t="s">
        <v>859</v>
      </c>
      <c r="M798" s="14"/>
      <c r="N798" s="14" t="s">
        <v>325</v>
      </c>
      <c r="O798" s="14"/>
      <c r="P798" s="15" t="s">
        <v>862</v>
      </c>
      <c r="Q798" s="16">
        <v>2299</v>
      </c>
      <c r="R798" s="17">
        <v>60</v>
      </c>
      <c r="S798" s="18">
        <v>1057.54</v>
      </c>
      <c r="T798" s="19" t="s">
        <v>36</v>
      </c>
      <c r="U798" s="20" t="s">
        <v>61</v>
      </c>
      <c r="V798" s="21" t="s">
        <v>62</v>
      </c>
      <c r="W798" s="22">
        <v>17</v>
      </c>
      <c r="X798" s="23"/>
    </row>
    <row r="799" spans="1:24" s="1" customFormat="1" ht="52.05" customHeight="1" x14ac:dyDescent="0.3">
      <c r="A799" s="11" t="s">
        <v>23</v>
      </c>
      <c r="B799" s="11" t="s">
        <v>863</v>
      </c>
      <c r="C799" s="12" t="s">
        <v>864</v>
      </c>
      <c r="D799" s="55"/>
      <c r="E799" s="35" t="str">
        <f>HYPERLINK("https://www.google.ru/search?q=1019010-012&amp;newwindow=1&amp;tbm=isch","Еще фото")</f>
        <v>Еще фото</v>
      </c>
      <c r="F799" s="26"/>
      <c r="G799" s="11" t="s">
        <v>858</v>
      </c>
      <c r="H799" s="11" t="s">
        <v>28</v>
      </c>
      <c r="I799" s="14" t="s">
        <v>726</v>
      </c>
      <c r="J799" s="14" t="s">
        <v>30</v>
      </c>
      <c r="K799" s="15" t="s">
        <v>54</v>
      </c>
      <c r="L799" s="52" t="s">
        <v>816</v>
      </c>
      <c r="M799" s="14"/>
      <c r="N799" s="14" t="s">
        <v>105</v>
      </c>
      <c r="O799" s="14"/>
      <c r="P799" s="15" t="s">
        <v>94</v>
      </c>
      <c r="Q799" s="16">
        <v>1799</v>
      </c>
      <c r="R799" s="17">
        <v>60</v>
      </c>
      <c r="S799" s="18">
        <v>827.54</v>
      </c>
      <c r="T799" s="19" t="s">
        <v>36</v>
      </c>
      <c r="U799" s="20" t="s">
        <v>41</v>
      </c>
      <c r="V799" s="21" t="s">
        <v>50</v>
      </c>
      <c r="W799" s="22">
        <v>40</v>
      </c>
      <c r="X799" s="23"/>
    </row>
    <row r="800" spans="1:24" s="1" customFormat="1" ht="61.05" customHeight="1" x14ac:dyDescent="0.3">
      <c r="A800" s="24" t="s">
        <v>23</v>
      </c>
      <c r="B800" s="24" t="s">
        <v>863</v>
      </c>
      <c r="C800" s="12" t="s">
        <v>864</v>
      </c>
      <c r="D800" s="56"/>
      <c r="E800" s="35" t="str">
        <f>HYPERLINK("https://www.google.ru/search?q=1019010-012&amp;newwindow=1&amp;tbm=isch","Еще фото")</f>
        <v>Еще фото</v>
      </c>
      <c r="F800" s="26"/>
      <c r="G800" s="24" t="s">
        <v>858</v>
      </c>
      <c r="H800" s="24" t="s">
        <v>28</v>
      </c>
      <c r="I800" s="24" t="s">
        <v>726</v>
      </c>
      <c r="J800" s="14" t="s">
        <v>30</v>
      </c>
      <c r="K800" s="15" t="s">
        <v>54</v>
      </c>
      <c r="L800" s="54"/>
      <c r="M800" s="14"/>
      <c r="N800" s="14" t="s">
        <v>105</v>
      </c>
      <c r="O800" s="14"/>
      <c r="P800" s="15" t="s">
        <v>94</v>
      </c>
      <c r="Q800" s="16">
        <v>1799</v>
      </c>
      <c r="R800" s="17">
        <v>60</v>
      </c>
      <c r="S800" s="18">
        <v>827.54</v>
      </c>
      <c r="T800" s="19" t="s">
        <v>36</v>
      </c>
      <c r="U800" s="20" t="s">
        <v>49</v>
      </c>
      <c r="V800" s="21" t="s">
        <v>60</v>
      </c>
      <c r="W800" s="22">
        <v>39</v>
      </c>
      <c r="X800" s="23"/>
    </row>
    <row r="801" spans="1:24" s="1" customFormat="1" ht="52.05" customHeight="1" x14ac:dyDescent="0.3">
      <c r="A801" s="11" t="s">
        <v>23</v>
      </c>
      <c r="B801" s="11" t="s">
        <v>865</v>
      </c>
      <c r="C801" s="12" t="s">
        <v>866</v>
      </c>
      <c r="D801" s="55"/>
      <c r="E801" s="35" t="str">
        <f>HYPERLINK("https://www.google.ru/search?q=1019010-661&amp;newwindow=1&amp;tbm=isch","Еще фото")</f>
        <v>Еще фото</v>
      </c>
      <c r="F801" s="26"/>
      <c r="G801" s="11" t="s">
        <v>858</v>
      </c>
      <c r="H801" s="11" t="s">
        <v>28</v>
      </c>
      <c r="I801" s="14" t="s">
        <v>726</v>
      </c>
      <c r="J801" s="14" t="s">
        <v>30</v>
      </c>
      <c r="K801" s="15" t="s">
        <v>54</v>
      </c>
      <c r="L801" s="52" t="s">
        <v>816</v>
      </c>
      <c r="M801" s="14"/>
      <c r="N801" s="14" t="s">
        <v>790</v>
      </c>
      <c r="O801" s="14"/>
      <c r="P801" s="15" t="s">
        <v>94</v>
      </c>
      <c r="Q801" s="16">
        <v>1799</v>
      </c>
      <c r="R801" s="17">
        <v>60</v>
      </c>
      <c r="S801" s="18">
        <v>827.54</v>
      </c>
      <c r="T801" s="19" t="s">
        <v>36</v>
      </c>
      <c r="U801" s="20" t="s">
        <v>41</v>
      </c>
      <c r="V801" s="21" t="s">
        <v>50</v>
      </c>
      <c r="W801" s="22">
        <v>34</v>
      </c>
      <c r="X801" s="23"/>
    </row>
    <row r="802" spans="1:24" s="1" customFormat="1" ht="61.05" customHeight="1" x14ac:dyDescent="0.3">
      <c r="A802" s="24" t="s">
        <v>23</v>
      </c>
      <c r="B802" s="24" t="s">
        <v>865</v>
      </c>
      <c r="C802" s="12" t="s">
        <v>866</v>
      </c>
      <c r="D802" s="56"/>
      <c r="E802" s="35" t="str">
        <f>HYPERLINK("https://www.google.ru/search?q=1019010-661&amp;newwindow=1&amp;tbm=isch","Еще фото")</f>
        <v>Еще фото</v>
      </c>
      <c r="F802" s="26"/>
      <c r="G802" s="24" t="s">
        <v>858</v>
      </c>
      <c r="H802" s="24" t="s">
        <v>28</v>
      </c>
      <c r="I802" s="24" t="s">
        <v>726</v>
      </c>
      <c r="J802" s="14" t="s">
        <v>30</v>
      </c>
      <c r="K802" s="15" t="s">
        <v>54</v>
      </c>
      <c r="L802" s="54"/>
      <c r="M802" s="14"/>
      <c r="N802" s="14" t="s">
        <v>790</v>
      </c>
      <c r="O802" s="14"/>
      <c r="P802" s="15" t="s">
        <v>94</v>
      </c>
      <c r="Q802" s="16">
        <v>1799</v>
      </c>
      <c r="R802" s="17">
        <v>60</v>
      </c>
      <c r="S802" s="18">
        <v>827.54</v>
      </c>
      <c r="T802" s="19" t="s">
        <v>36</v>
      </c>
      <c r="U802" s="20" t="s">
        <v>49</v>
      </c>
      <c r="V802" s="21" t="s">
        <v>60</v>
      </c>
      <c r="W802" s="22">
        <v>35</v>
      </c>
      <c r="X802" s="23"/>
    </row>
    <row r="803" spans="1:24" s="1" customFormat="1" ht="108" customHeight="1" x14ac:dyDescent="0.3">
      <c r="A803" s="11" t="s">
        <v>23</v>
      </c>
      <c r="B803" s="11" t="s">
        <v>867</v>
      </c>
      <c r="C803" s="12" t="s">
        <v>868</v>
      </c>
      <c r="D803" s="29"/>
      <c r="E803" s="35" t="str">
        <f>HYPERLINK("https://www.google.ru/search?q=3013002-090&amp;newwindow=1&amp;tbm=isch","Еще фото")</f>
        <v>Еще фото</v>
      </c>
      <c r="F803" s="26"/>
      <c r="G803" s="11" t="s">
        <v>869</v>
      </c>
      <c r="H803" s="11" t="s">
        <v>312</v>
      </c>
      <c r="I803" s="14" t="s">
        <v>870</v>
      </c>
      <c r="J803" s="14" t="s">
        <v>45</v>
      </c>
      <c r="K803" s="15" t="s">
        <v>264</v>
      </c>
      <c r="L803" s="14" t="s">
        <v>871</v>
      </c>
      <c r="M803" s="14"/>
      <c r="N803" s="14" t="s">
        <v>81</v>
      </c>
      <c r="O803" s="14"/>
      <c r="P803" s="15" t="s">
        <v>435</v>
      </c>
      <c r="Q803" s="30">
        <v>999</v>
      </c>
      <c r="R803" s="17">
        <v>60</v>
      </c>
      <c r="S803" s="18">
        <v>459.53999999999996</v>
      </c>
      <c r="T803" s="19" t="s">
        <v>268</v>
      </c>
      <c r="U803" s="20" t="s">
        <v>522</v>
      </c>
      <c r="V803" s="21" t="s">
        <v>557</v>
      </c>
      <c r="W803" s="22">
        <v>10</v>
      </c>
      <c r="X803" s="23"/>
    </row>
    <row r="804" spans="1:24" s="1" customFormat="1" ht="26" customHeight="1" x14ac:dyDescent="0.3">
      <c r="A804" s="11" t="s">
        <v>23</v>
      </c>
      <c r="B804" s="11" t="s">
        <v>872</v>
      </c>
      <c r="C804" s="12" t="s">
        <v>873</v>
      </c>
      <c r="D804" s="49"/>
      <c r="E804" s="35" t="str">
        <f>HYPERLINK("https://www.google.ru/search?q=1006006-001&amp;newwindow=1&amp;tbm=isch","Еще фото")</f>
        <v>Еще фото</v>
      </c>
      <c r="F804" s="26"/>
      <c r="G804" s="11" t="s">
        <v>874</v>
      </c>
      <c r="H804" s="11" t="s">
        <v>28</v>
      </c>
      <c r="I804" s="14" t="s">
        <v>874</v>
      </c>
      <c r="J804" s="14" t="s">
        <v>45</v>
      </c>
      <c r="K804" s="15" t="s">
        <v>31</v>
      </c>
      <c r="L804" s="52" t="s">
        <v>875</v>
      </c>
      <c r="M804" s="14"/>
      <c r="N804" s="14" t="s">
        <v>57</v>
      </c>
      <c r="O804" s="14"/>
      <c r="P804" s="15" t="s">
        <v>670</v>
      </c>
      <c r="Q804" s="16">
        <v>3299</v>
      </c>
      <c r="R804" s="17">
        <v>77.03</v>
      </c>
      <c r="S804" s="18">
        <v>871.43549999999993</v>
      </c>
      <c r="T804" s="19" t="s">
        <v>36</v>
      </c>
      <c r="U804" s="20" t="s">
        <v>37</v>
      </c>
      <c r="V804" s="21" t="s">
        <v>38</v>
      </c>
      <c r="W804" s="22">
        <v>18</v>
      </c>
      <c r="X804" s="23"/>
    </row>
    <row r="805" spans="1:24" s="1" customFormat="1" ht="26" customHeight="1" x14ac:dyDescent="0.3">
      <c r="A805" s="24" t="s">
        <v>23</v>
      </c>
      <c r="B805" s="24" t="s">
        <v>872</v>
      </c>
      <c r="C805" s="12" t="s">
        <v>873</v>
      </c>
      <c r="D805" s="50"/>
      <c r="E805" s="35" t="str">
        <f>HYPERLINK("https://www.google.ru/search?q=1006006-001&amp;newwindow=1&amp;tbm=isch","Еще фото")</f>
        <v>Еще фото</v>
      </c>
      <c r="F805" s="26"/>
      <c r="G805" s="24" t="s">
        <v>874</v>
      </c>
      <c r="H805" s="24" t="s">
        <v>28</v>
      </c>
      <c r="I805" s="24" t="s">
        <v>874</v>
      </c>
      <c r="J805" s="14" t="s">
        <v>45</v>
      </c>
      <c r="K805" s="15" t="s">
        <v>31</v>
      </c>
      <c r="L805" s="53"/>
      <c r="M805" s="14"/>
      <c r="N805" s="14" t="s">
        <v>57</v>
      </c>
      <c r="O805" s="14"/>
      <c r="P805" s="15" t="s">
        <v>670</v>
      </c>
      <c r="Q805" s="16">
        <v>3299</v>
      </c>
      <c r="R805" s="17">
        <v>77.03</v>
      </c>
      <c r="S805" s="18">
        <v>871.43549999999993</v>
      </c>
      <c r="T805" s="19" t="s">
        <v>36</v>
      </c>
      <c r="U805" s="20" t="s">
        <v>39</v>
      </c>
      <c r="V805" s="22">
        <v>44</v>
      </c>
      <c r="W805" s="22">
        <v>35</v>
      </c>
      <c r="X805" s="23"/>
    </row>
    <row r="806" spans="1:24" s="1" customFormat="1" ht="26" customHeight="1" x14ac:dyDescent="0.3">
      <c r="A806" s="24" t="s">
        <v>23</v>
      </c>
      <c r="B806" s="24" t="s">
        <v>872</v>
      </c>
      <c r="C806" s="12" t="s">
        <v>873</v>
      </c>
      <c r="D806" s="50"/>
      <c r="E806" s="35" t="str">
        <f>HYPERLINK("https://www.google.ru/search?q=1006006-001&amp;newwindow=1&amp;tbm=isch","Еще фото")</f>
        <v>Еще фото</v>
      </c>
      <c r="F806" s="26"/>
      <c r="G806" s="24" t="s">
        <v>874</v>
      </c>
      <c r="H806" s="24" t="s">
        <v>28</v>
      </c>
      <c r="I806" s="24" t="s">
        <v>874</v>
      </c>
      <c r="J806" s="14" t="s">
        <v>45</v>
      </c>
      <c r="K806" s="15" t="s">
        <v>31</v>
      </c>
      <c r="L806" s="53"/>
      <c r="M806" s="14"/>
      <c r="N806" s="14" t="s">
        <v>57</v>
      </c>
      <c r="O806" s="14"/>
      <c r="P806" s="15" t="s">
        <v>670</v>
      </c>
      <c r="Q806" s="16">
        <v>3299</v>
      </c>
      <c r="R806" s="17">
        <v>77.03</v>
      </c>
      <c r="S806" s="18">
        <v>871.43549999999993</v>
      </c>
      <c r="T806" s="19" t="s">
        <v>36</v>
      </c>
      <c r="U806" s="20" t="s">
        <v>40</v>
      </c>
      <c r="V806" s="22">
        <v>46</v>
      </c>
      <c r="W806" s="22">
        <v>47</v>
      </c>
      <c r="X806" s="23"/>
    </row>
    <row r="807" spans="1:24" s="1" customFormat="1" ht="26" customHeight="1" x14ac:dyDescent="0.3">
      <c r="A807" s="24" t="s">
        <v>23</v>
      </c>
      <c r="B807" s="24" t="s">
        <v>872</v>
      </c>
      <c r="C807" s="12" t="s">
        <v>873</v>
      </c>
      <c r="D807" s="51"/>
      <c r="E807" s="35" t="str">
        <f>HYPERLINK("https://www.google.ru/search?q=1006006-001&amp;newwindow=1&amp;tbm=isch","Еще фото")</f>
        <v>Еще фото</v>
      </c>
      <c r="F807" s="26"/>
      <c r="G807" s="24" t="s">
        <v>874</v>
      </c>
      <c r="H807" s="24" t="s">
        <v>28</v>
      </c>
      <c r="I807" s="24" t="s">
        <v>874</v>
      </c>
      <c r="J807" s="14" t="s">
        <v>45</v>
      </c>
      <c r="K807" s="15" t="s">
        <v>31</v>
      </c>
      <c r="L807" s="54"/>
      <c r="M807" s="14"/>
      <c r="N807" s="14" t="s">
        <v>57</v>
      </c>
      <c r="O807" s="14"/>
      <c r="P807" s="15" t="s">
        <v>670</v>
      </c>
      <c r="Q807" s="16">
        <v>3299</v>
      </c>
      <c r="R807" s="17">
        <v>77.03</v>
      </c>
      <c r="S807" s="18">
        <v>871.43549999999993</v>
      </c>
      <c r="T807" s="19" t="s">
        <v>36</v>
      </c>
      <c r="U807" s="20" t="s">
        <v>41</v>
      </c>
      <c r="V807" s="21" t="s">
        <v>42</v>
      </c>
      <c r="W807" s="22">
        <v>15</v>
      </c>
      <c r="X807" s="23"/>
    </row>
    <row r="808" spans="1:24" s="1" customFormat="1" ht="26" customHeight="1" x14ac:dyDescent="0.3">
      <c r="A808" s="11" t="s">
        <v>23</v>
      </c>
      <c r="B808" s="11" t="s">
        <v>876</v>
      </c>
      <c r="C808" s="12" t="s">
        <v>877</v>
      </c>
      <c r="D808" s="49"/>
      <c r="E808" s="35" t="str">
        <f>HYPERLINK("https://www.google.ru/search?q=1006006-012&amp;newwindow=1&amp;tbm=isch","Еще фото")</f>
        <v>Еще фото</v>
      </c>
      <c r="F808" s="26"/>
      <c r="G808" s="11" t="s">
        <v>874</v>
      </c>
      <c r="H808" s="11" t="s">
        <v>28</v>
      </c>
      <c r="I808" s="14" t="s">
        <v>874</v>
      </c>
      <c r="J808" s="14" t="s">
        <v>45</v>
      </c>
      <c r="K808" s="15" t="s">
        <v>31</v>
      </c>
      <c r="L808" s="52" t="s">
        <v>875</v>
      </c>
      <c r="M808" s="14"/>
      <c r="N808" s="14" t="s">
        <v>105</v>
      </c>
      <c r="O808" s="14"/>
      <c r="P808" s="15" t="s">
        <v>670</v>
      </c>
      <c r="Q808" s="16">
        <v>3299</v>
      </c>
      <c r="R808" s="17">
        <v>77.03</v>
      </c>
      <c r="S808" s="18">
        <v>871.43549999999993</v>
      </c>
      <c r="T808" s="19" t="s">
        <v>36</v>
      </c>
      <c r="U808" s="20" t="s">
        <v>37</v>
      </c>
      <c r="V808" s="21" t="s">
        <v>38</v>
      </c>
      <c r="W808" s="22">
        <v>18</v>
      </c>
      <c r="X808" s="23"/>
    </row>
    <row r="809" spans="1:24" s="1" customFormat="1" ht="26" customHeight="1" x14ac:dyDescent="0.3">
      <c r="A809" s="24" t="s">
        <v>23</v>
      </c>
      <c r="B809" s="24" t="s">
        <v>876</v>
      </c>
      <c r="C809" s="12" t="s">
        <v>877</v>
      </c>
      <c r="D809" s="50"/>
      <c r="E809" s="35" t="str">
        <f>HYPERLINK("https://www.google.ru/search?q=1006006-012&amp;newwindow=1&amp;tbm=isch","Еще фото")</f>
        <v>Еще фото</v>
      </c>
      <c r="F809" s="26"/>
      <c r="G809" s="24" t="s">
        <v>874</v>
      </c>
      <c r="H809" s="24" t="s">
        <v>28</v>
      </c>
      <c r="I809" s="24" t="s">
        <v>874</v>
      </c>
      <c r="J809" s="14" t="s">
        <v>45</v>
      </c>
      <c r="K809" s="15" t="s">
        <v>31</v>
      </c>
      <c r="L809" s="53"/>
      <c r="M809" s="14"/>
      <c r="N809" s="14" t="s">
        <v>105</v>
      </c>
      <c r="O809" s="14"/>
      <c r="P809" s="15" t="s">
        <v>670</v>
      </c>
      <c r="Q809" s="16">
        <v>3299</v>
      </c>
      <c r="R809" s="17">
        <v>77.03</v>
      </c>
      <c r="S809" s="18">
        <v>871.43549999999993</v>
      </c>
      <c r="T809" s="19" t="s">
        <v>36</v>
      </c>
      <c r="U809" s="20" t="s">
        <v>39</v>
      </c>
      <c r="V809" s="22">
        <v>44</v>
      </c>
      <c r="W809" s="22">
        <v>46</v>
      </c>
      <c r="X809" s="23"/>
    </row>
    <row r="810" spans="1:24" s="1" customFormat="1" ht="26" customHeight="1" x14ac:dyDescent="0.3">
      <c r="A810" s="24" t="s">
        <v>23</v>
      </c>
      <c r="B810" s="24" t="s">
        <v>876</v>
      </c>
      <c r="C810" s="12" t="s">
        <v>877</v>
      </c>
      <c r="D810" s="50"/>
      <c r="E810" s="35" t="str">
        <f>HYPERLINK("https://www.google.ru/search?q=1006006-012&amp;newwindow=1&amp;tbm=isch","Еще фото")</f>
        <v>Еще фото</v>
      </c>
      <c r="F810" s="26"/>
      <c r="G810" s="24" t="s">
        <v>874</v>
      </c>
      <c r="H810" s="24" t="s">
        <v>28</v>
      </c>
      <c r="I810" s="24" t="s">
        <v>874</v>
      </c>
      <c r="J810" s="14" t="s">
        <v>45</v>
      </c>
      <c r="K810" s="15" t="s">
        <v>31</v>
      </c>
      <c r="L810" s="53"/>
      <c r="M810" s="14"/>
      <c r="N810" s="14" t="s">
        <v>105</v>
      </c>
      <c r="O810" s="14"/>
      <c r="P810" s="15" t="s">
        <v>670</v>
      </c>
      <c r="Q810" s="16">
        <v>3299</v>
      </c>
      <c r="R810" s="17">
        <v>77.03</v>
      </c>
      <c r="S810" s="18">
        <v>871.43549999999993</v>
      </c>
      <c r="T810" s="19" t="s">
        <v>36</v>
      </c>
      <c r="U810" s="20" t="s">
        <v>40</v>
      </c>
      <c r="V810" s="22">
        <v>46</v>
      </c>
      <c r="W810" s="22">
        <v>60</v>
      </c>
      <c r="X810" s="23"/>
    </row>
    <row r="811" spans="1:24" s="1" customFormat="1" ht="26" customHeight="1" x14ac:dyDescent="0.3">
      <c r="A811" s="24" t="s">
        <v>23</v>
      </c>
      <c r="B811" s="24" t="s">
        <v>876</v>
      </c>
      <c r="C811" s="12" t="s">
        <v>877</v>
      </c>
      <c r="D811" s="51"/>
      <c r="E811" s="35" t="str">
        <f>HYPERLINK("https://www.google.ru/search?q=1006006-012&amp;newwindow=1&amp;tbm=isch","Еще фото")</f>
        <v>Еще фото</v>
      </c>
      <c r="F811" s="26"/>
      <c r="G811" s="24" t="s">
        <v>874</v>
      </c>
      <c r="H811" s="24" t="s">
        <v>28</v>
      </c>
      <c r="I811" s="24" t="s">
        <v>874</v>
      </c>
      <c r="J811" s="14" t="s">
        <v>45</v>
      </c>
      <c r="K811" s="15" t="s">
        <v>31</v>
      </c>
      <c r="L811" s="54"/>
      <c r="M811" s="14"/>
      <c r="N811" s="14" t="s">
        <v>105</v>
      </c>
      <c r="O811" s="14"/>
      <c r="P811" s="15" t="s">
        <v>670</v>
      </c>
      <c r="Q811" s="16">
        <v>3299</v>
      </c>
      <c r="R811" s="17">
        <v>77.03</v>
      </c>
      <c r="S811" s="18">
        <v>871.43549999999993</v>
      </c>
      <c r="T811" s="19" t="s">
        <v>36</v>
      </c>
      <c r="U811" s="20" t="s">
        <v>41</v>
      </c>
      <c r="V811" s="21" t="s">
        <v>42</v>
      </c>
      <c r="W811" s="22">
        <v>12</v>
      </c>
      <c r="X811" s="23"/>
    </row>
    <row r="812" spans="1:24" s="1" customFormat="1" ht="108" customHeight="1" x14ac:dyDescent="0.3">
      <c r="A812" s="11" t="s">
        <v>23</v>
      </c>
      <c r="B812" s="11" t="s">
        <v>878</v>
      </c>
      <c r="C812" s="12" t="s">
        <v>879</v>
      </c>
      <c r="D812" s="29"/>
      <c r="E812" s="35" t="str">
        <f>HYPERLINK("https://www.google.ru/search?q=1006003-408&amp;newwindow=1&amp;tbm=isch","Еще фото")</f>
        <v>Еще фото</v>
      </c>
      <c r="F812" s="26"/>
      <c r="G812" s="11" t="s">
        <v>874</v>
      </c>
      <c r="H812" s="11" t="s">
        <v>28</v>
      </c>
      <c r="I812" s="14" t="s">
        <v>874</v>
      </c>
      <c r="J812" s="14" t="s">
        <v>45</v>
      </c>
      <c r="K812" s="15" t="s">
        <v>54</v>
      </c>
      <c r="L812" s="14" t="s">
        <v>880</v>
      </c>
      <c r="M812" s="14"/>
      <c r="N812" s="14" t="s">
        <v>234</v>
      </c>
      <c r="O812" s="14"/>
      <c r="P812" s="15" t="s">
        <v>48</v>
      </c>
      <c r="Q812" s="16">
        <v>3799</v>
      </c>
      <c r="R812" s="17">
        <v>71.89</v>
      </c>
      <c r="S812" s="27">
        <v>1227.9354999999998</v>
      </c>
      <c r="T812" s="19" t="s">
        <v>36</v>
      </c>
      <c r="U812" s="20" t="s">
        <v>39</v>
      </c>
      <c r="V812" s="21" t="s">
        <v>59</v>
      </c>
      <c r="W812" s="22">
        <v>2</v>
      </c>
      <c r="X812" s="23"/>
    </row>
    <row r="813" spans="1:24" s="1" customFormat="1" ht="21" customHeight="1" x14ac:dyDescent="0.3">
      <c r="A813" s="11" t="s">
        <v>23</v>
      </c>
      <c r="B813" s="11" t="s">
        <v>881</v>
      </c>
      <c r="C813" s="25" t="s">
        <v>882</v>
      </c>
      <c r="D813" s="49"/>
      <c r="E813" s="35" t="str">
        <f>HYPERLINK("https://www.google.ru/search?q=1006026-320&amp;newwindow=1&amp;tbm=isch","Еще фото")</f>
        <v>Еще фото</v>
      </c>
      <c r="F813" s="26"/>
      <c r="G813" s="11" t="s">
        <v>874</v>
      </c>
      <c r="H813" s="11" t="s">
        <v>28</v>
      </c>
      <c r="I813" s="14" t="s">
        <v>874</v>
      </c>
      <c r="J813" s="14" t="s">
        <v>45</v>
      </c>
      <c r="K813" s="15" t="s">
        <v>31</v>
      </c>
      <c r="L813" s="52" t="s">
        <v>883</v>
      </c>
      <c r="M813" s="14"/>
      <c r="N813" s="14" t="s">
        <v>144</v>
      </c>
      <c r="O813" s="14"/>
      <c r="P813" s="15" t="s">
        <v>136</v>
      </c>
      <c r="Q813" s="16">
        <v>4799</v>
      </c>
      <c r="R813" s="17">
        <v>63</v>
      </c>
      <c r="S813" s="27">
        <v>2041.9745</v>
      </c>
      <c r="T813" s="19" t="s">
        <v>36</v>
      </c>
      <c r="U813" s="20" t="s">
        <v>37</v>
      </c>
      <c r="V813" s="21" t="s">
        <v>38</v>
      </c>
      <c r="W813" s="22">
        <v>26</v>
      </c>
      <c r="X813" s="23"/>
    </row>
    <row r="814" spans="1:24" s="1" customFormat="1" ht="21" customHeight="1" x14ac:dyDescent="0.3">
      <c r="A814" s="24" t="s">
        <v>23</v>
      </c>
      <c r="B814" s="24" t="s">
        <v>881</v>
      </c>
      <c r="C814" s="28" t="s">
        <v>882</v>
      </c>
      <c r="D814" s="50"/>
      <c r="E814" s="35" t="str">
        <f>HYPERLINK("https://www.google.ru/search?q=1006026-320&amp;newwindow=1&amp;tbm=isch","Еще фото")</f>
        <v>Еще фото</v>
      </c>
      <c r="F814" s="26"/>
      <c r="G814" s="24" t="s">
        <v>874</v>
      </c>
      <c r="H814" s="24" t="s">
        <v>28</v>
      </c>
      <c r="I814" s="24" t="s">
        <v>874</v>
      </c>
      <c r="J814" s="14" t="s">
        <v>45</v>
      </c>
      <c r="K814" s="15" t="s">
        <v>31</v>
      </c>
      <c r="L814" s="53"/>
      <c r="M814" s="14"/>
      <c r="N814" s="14" t="s">
        <v>144</v>
      </c>
      <c r="O814" s="14"/>
      <c r="P814" s="15" t="s">
        <v>136</v>
      </c>
      <c r="Q814" s="16">
        <v>4799</v>
      </c>
      <c r="R814" s="17">
        <v>63</v>
      </c>
      <c r="S814" s="27">
        <v>2041.9745</v>
      </c>
      <c r="T814" s="19" t="s">
        <v>36</v>
      </c>
      <c r="U814" s="20" t="s">
        <v>39</v>
      </c>
      <c r="V814" s="22">
        <v>44</v>
      </c>
      <c r="W814" s="22">
        <v>167</v>
      </c>
      <c r="X814" s="23"/>
    </row>
    <row r="815" spans="1:24" s="1" customFormat="1" ht="21" customHeight="1" x14ac:dyDescent="0.3">
      <c r="A815" s="24" t="s">
        <v>23</v>
      </c>
      <c r="B815" s="24" t="s">
        <v>881</v>
      </c>
      <c r="C815" s="28" t="s">
        <v>882</v>
      </c>
      <c r="D815" s="50"/>
      <c r="E815" s="35" t="str">
        <f>HYPERLINK("https://www.google.ru/search?q=1006026-320&amp;newwindow=1&amp;tbm=isch","Еще фото")</f>
        <v>Еще фото</v>
      </c>
      <c r="F815" s="26"/>
      <c r="G815" s="24" t="s">
        <v>874</v>
      </c>
      <c r="H815" s="24" t="s">
        <v>28</v>
      </c>
      <c r="I815" s="24" t="s">
        <v>874</v>
      </c>
      <c r="J815" s="14" t="s">
        <v>45</v>
      </c>
      <c r="K815" s="15" t="s">
        <v>31</v>
      </c>
      <c r="L815" s="53"/>
      <c r="M815" s="14"/>
      <c r="N815" s="14" t="s">
        <v>144</v>
      </c>
      <c r="O815" s="14"/>
      <c r="P815" s="15" t="s">
        <v>136</v>
      </c>
      <c r="Q815" s="16">
        <v>4799</v>
      </c>
      <c r="R815" s="17">
        <v>63</v>
      </c>
      <c r="S815" s="27">
        <v>2041.9745</v>
      </c>
      <c r="T815" s="19" t="s">
        <v>36</v>
      </c>
      <c r="U815" s="20" t="s">
        <v>40</v>
      </c>
      <c r="V815" s="22">
        <v>46</v>
      </c>
      <c r="W815" s="22">
        <v>162</v>
      </c>
      <c r="X815" s="23"/>
    </row>
    <row r="816" spans="1:24" s="1" customFormat="1" ht="21" customHeight="1" x14ac:dyDescent="0.3">
      <c r="A816" s="24" t="s">
        <v>23</v>
      </c>
      <c r="B816" s="24" t="s">
        <v>881</v>
      </c>
      <c r="C816" s="28" t="s">
        <v>882</v>
      </c>
      <c r="D816" s="50"/>
      <c r="E816" s="35" t="str">
        <f>HYPERLINK("https://www.google.ru/search?q=1006026-320&amp;newwindow=1&amp;tbm=isch","Еще фото")</f>
        <v>Еще фото</v>
      </c>
      <c r="F816" s="26"/>
      <c r="G816" s="24" t="s">
        <v>874</v>
      </c>
      <c r="H816" s="24" t="s">
        <v>28</v>
      </c>
      <c r="I816" s="24" t="s">
        <v>874</v>
      </c>
      <c r="J816" s="14" t="s">
        <v>45</v>
      </c>
      <c r="K816" s="15" t="s">
        <v>31</v>
      </c>
      <c r="L816" s="53"/>
      <c r="M816" s="14"/>
      <c r="N816" s="14" t="s">
        <v>144</v>
      </c>
      <c r="O816" s="14"/>
      <c r="P816" s="15" t="s">
        <v>136</v>
      </c>
      <c r="Q816" s="16">
        <v>4799</v>
      </c>
      <c r="R816" s="17">
        <v>63</v>
      </c>
      <c r="S816" s="27">
        <v>2041.9745</v>
      </c>
      <c r="T816" s="19" t="s">
        <v>36</v>
      </c>
      <c r="U816" s="20" t="s">
        <v>41</v>
      </c>
      <c r="V816" s="21" t="s">
        <v>42</v>
      </c>
      <c r="W816" s="22">
        <v>102</v>
      </c>
      <c r="X816" s="23"/>
    </row>
    <row r="817" spans="1:24" s="1" customFormat="1" ht="32" customHeight="1" x14ac:dyDescent="0.3">
      <c r="A817" s="24" t="s">
        <v>23</v>
      </c>
      <c r="B817" s="24" t="s">
        <v>881</v>
      </c>
      <c r="C817" s="28" t="s">
        <v>882</v>
      </c>
      <c r="D817" s="51"/>
      <c r="E817" s="35" t="str">
        <f>HYPERLINK("https://www.google.ru/search?q=1006026-320&amp;newwindow=1&amp;tbm=isch","Еще фото")</f>
        <v>Еще фото</v>
      </c>
      <c r="F817" s="26"/>
      <c r="G817" s="24" t="s">
        <v>874</v>
      </c>
      <c r="H817" s="24" t="s">
        <v>28</v>
      </c>
      <c r="I817" s="24" t="s">
        <v>874</v>
      </c>
      <c r="J817" s="14" t="s">
        <v>45</v>
      </c>
      <c r="K817" s="15" t="s">
        <v>31</v>
      </c>
      <c r="L817" s="54"/>
      <c r="M817" s="14"/>
      <c r="N817" s="14" t="s">
        <v>144</v>
      </c>
      <c r="O817" s="14"/>
      <c r="P817" s="15" t="s">
        <v>136</v>
      </c>
      <c r="Q817" s="16">
        <v>4799</v>
      </c>
      <c r="R817" s="17">
        <v>63</v>
      </c>
      <c r="S817" s="27">
        <v>2041.9745</v>
      </c>
      <c r="T817" s="19" t="s">
        <v>36</v>
      </c>
      <c r="U817" s="20" t="s">
        <v>49</v>
      </c>
      <c r="V817" s="21" t="s">
        <v>50</v>
      </c>
      <c r="W817" s="22">
        <v>66</v>
      </c>
      <c r="X817" s="23"/>
    </row>
    <row r="818" spans="1:24" s="1" customFormat="1" ht="21" customHeight="1" x14ac:dyDescent="0.3">
      <c r="A818" s="11" t="s">
        <v>23</v>
      </c>
      <c r="B818" s="11" t="s">
        <v>884</v>
      </c>
      <c r="C818" s="25" t="s">
        <v>885</v>
      </c>
      <c r="D818" s="49"/>
      <c r="E818" s="35" t="str">
        <f>HYPERLINK("https://www.google.ru/search?q=1006038-036&amp;newwindow=1&amp;tbm=isch","Еще фото")</f>
        <v>Еще фото</v>
      </c>
      <c r="F818" s="26" t="s">
        <v>53</v>
      </c>
      <c r="G818" s="11" t="s">
        <v>874</v>
      </c>
      <c r="H818" s="11" t="s">
        <v>28</v>
      </c>
      <c r="I818" s="14" t="s">
        <v>874</v>
      </c>
      <c r="J818" s="14" t="s">
        <v>45</v>
      </c>
      <c r="K818" s="15" t="s">
        <v>31</v>
      </c>
      <c r="L818" s="52" t="s">
        <v>886</v>
      </c>
      <c r="M818" s="14"/>
      <c r="N818" s="14" t="s">
        <v>165</v>
      </c>
      <c r="O818" s="14"/>
      <c r="P818" s="15" t="s">
        <v>48</v>
      </c>
      <c r="Q818" s="16">
        <v>4899</v>
      </c>
      <c r="R818" s="17">
        <v>63</v>
      </c>
      <c r="S818" s="27">
        <v>2084.5245</v>
      </c>
      <c r="T818" s="19" t="s">
        <v>36</v>
      </c>
      <c r="U818" s="20" t="s">
        <v>37</v>
      </c>
      <c r="V818" s="21" t="s">
        <v>38</v>
      </c>
      <c r="W818" s="22">
        <v>6</v>
      </c>
      <c r="X818" s="23"/>
    </row>
    <row r="819" spans="1:24" s="1" customFormat="1" ht="21" customHeight="1" x14ac:dyDescent="0.3">
      <c r="A819" s="24" t="s">
        <v>23</v>
      </c>
      <c r="B819" s="24" t="s">
        <v>884</v>
      </c>
      <c r="C819" s="28" t="s">
        <v>885</v>
      </c>
      <c r="D819" s="50"/>
      <c r="E819" s="35" t="str">
        <f>HYPERLINK("https://www.google.ru/search?q=1006038-036&amp;newwindow=1&amp;tbm=isch","Еще фото")</f>
        <v>Еще фото</v>
      </c>
      <c r="F819" s="26" t="s">
        <v>53</v>
      </c>
      <c r="G819" s="24" t="s">
        <v>874</v>
      </c>
      <c r="H819" s="24" t="s">
        <v>28</v>
      </c>
      <c r="I819" s="24" t="s">
        <v>874</v>
      </c>
      <c r="J819" s="14" t="s">
        <v>45</v>
      </c>
      <c r="K819" s="15" t="s">
        <v>31</v>
      </c>
      <c r="L819" s="53"/>
      <c r="M819" s="14"/>
      <c r="N819" s="14" t="s">
        <v>165</v>
      </c>
      <c r="O819" s="14"/>
      <c r="P819" s="15" t="s">
        <v>48</v>
      </c>
      <c r="Q819" s="16">
        <v>4899</v>
      </c>
      <c r="R819" s="17">
        <v>63</v>
      </c>
      <c r="S819" s="27">
        <v>2084.5245</v>
      </c>
      <c r="T819" s="19" t="s">
        <v>36</v>
      </c>
      <c r="U819" s="20" t="s">
        <v>39</v>
      </c>
      <c r="V819" s="22">
        <v>44</v>
      </c>
      <c r="W819" s="22">
        <v>72</v>
      </c>
      <c r="X819" s="23"/>
    </row>
    <row r="820" spans="1:24" s="1" customFormat="1" ht="21" customHeight="1" x14ac:dyDescent="0.3">
      <c r="A820" s="24" t="s">
        <v>23</v>
      </c>
      <c r="B820" s="24" t="s">
        <v>884</v>
      </c>
      <c r="C820" s="28" t="s">
        <v>885</v>
      </c>
      <c r="D820" s="50"/>
      <c r="E820" s="35" t="str">
        <f>HYPERLINK("https://www.google.ru/search?q=1006038-036&amp;newwindow=1&amp;tbm=isch","Еще фото")</f>
        <v>Еще фото</v>
      </c>
      <c r="F820" s="26" t="s">
        <v>53</v>
      </c>
      <c r="G820" s="24" t="s">
        <v>874</v>
      </c>
      <c r="H820" s="24" t="s">
        <v>28</v>
      </c>
      <c r="I820" s="24" t="s">
        <v>874</v>
      </c>
      <c r="J820" s="14" t="s">
        <v>45</v>
      </c>
      <c r="K820" s="15" t="s">
        <v>31</v>
      </c>
      <c r="L820" s="53"/>
      <c r="M820" s="14"/>
      <c r="N820" s="14" t="s">
        <v>165</v>
      </c>
      <c r="O820" s="14"/>
      <c r="P820" s="15" t="s">
        <v>48</v>
      </c>
      <c r="Q820" s="16">
        <v>4899</v>
      </c>
      <c r="R820" s="17">
        <v>63</v>
      </c>
      <c r="S820" s="27">
        <v>2084.5245</v>
      </c>
      <c r="T820" s="19" t="s">
        <v>36</v>
      </c>
      <c r="U820" s="20" t="s">
        <v>40</v>
      </c>
      <c r="V820" s="22">
        <v>46</v>
      </c>
      <c r="W820" s="22">
        <v>115</v>
      </c>
      <c r="X820" s="23"/>
    </row>
    <row r="821" spans="1:24" s="1" customFormat="1" ht="21" customHeight="1" x14ac:dyDescent="0.3">
      <c r="A821" s="24" t="s">
        <v>23</v>
      </c>
      <c r="B821" s="24" t="s">
        <v>884</v>
      </c>
      <c r="C821" s="28" t="s">
        <v>885</v>
      </c>
      <c r="D821" s="50"/>
      <c r="E821" s="35" t="str">
        <f>HYPERLINK("https://www.google.ru/search?q=1006038-036&amp;newwindow=1&amp;tbm=isch","Еще фото")</f>
        <v>Еще фото</v>
      </c>
      <c r="F821" s="26" t="s">
        <v>53</v>
      </c>
      <c r="G821" s="24" t="s">
        <v>874</v>
      </c>
      <c r="H821" s="24" t="s">
        <v>28</v>
      </c>
      <c r="I821" s="24" t="s">
        <v>874</v>
      </c>
      <c r="J821" s="14" t="s">
        <v>45</v>
      </c>
      <c r="K821" s="15" t="s">
        <v>31</v>
      </c>
      <c r="L821" s="53"/>
      <c r="M821" s="14"/>
      <c r="N821" s="14" t="s">
        <v>165</v>
      </c>
      <c r="O821" s="14"/>
      <c r="P821" s="15" t="s">
        <v>48</v>
      </c>
      <c r="Q821" s="16">
        <v>4899</v>
      </c>
      <c r="R821" s="17">
        <v>63</v>
      </c>
      <c r="S821" s="27">
        <v>2084.5245</v>
      </c>
      <c r="T821" s="19" t="s">
        <v>36</v>
      </c>
      <c r="U821" s="20" t="s">
        <v>41</v>
      </c>
      <c r="V821" s="21" t="s">
        <v>42</v>
      </c>
      <c r="W821" s="22">
        <v>83</v>
      </c>
      <c r="X821" s="23"/>
    </row>
    <row r="822" spans="1:24" s="1" customFormat="1" ht="32" customHeight="1" x14ac:dyDescent="0.3">
      <c r="A822" s="24" t="s">
        <v>23</v>
      </c>
      <c r="B822" s="24" t="s">
        <v>884</v>
      </c>
      <c r="C822" s="28" t="s">
        <v>885</v>
      </c>
      <c r="D822" s="51"/>
      <c r="E822" s="35" t="str">
        <f>HYPERLINK("https://www.google.ru/search?q=1006038-036&amp;newwindow=1&amp;tbm=isch","Еще фото")</f>
        <v>Еще фото</v>
      </c>
      <c r="F822" s="26" t="s">
        <v>53</v>
      </c>
      <c r="G822" s="24" t="s">
        <v>874</v>
      </c>
      <c r="H822" s="24" t="s">
        <v>28</v>
      </c>
      <c r="I822" s="24" t="s">
        <v>874</v>
      </c>
      <c r="J822" s="14" t="s">
        <v>45</v>
      </c>
      <c r="K822" s="15" t="s">
        <v>31</v>
      </c>
      <c r="L822" s="54"/>
      <c r="M822" s="14"/>
      <c r="N822" s="14" t="s">
        <v>165</v>
      </c>
      <c r="O822" s="14"/>
      <c r="P822" s="15" t="s">
        <v>48</v>
      </c>
      <c r="Q822" s="16">
        <v>4899</v>
      </c>
      <c r="R822" s="17">
        <v>63</v>
      </c>
      <c r="S822" s="27">
        <v>2084.5245</v>
      </c>
      <c r="T822" s="19" t="s">
        <v>36</v>
      </c>
      <c r="U822" s="20" t="s">
        <v>49</v>
      </c>
      <c r="V822" s="21" t="s">
        <v>50</v>
      </c>
      <c r="W822" s="22">
        <v>36</v>
      </c>
      <c r="X822" s="23"/>
    </row>
    <row r="823" spans="1:24" s="1" customFormat="1" ht="21" customHeight="1" x14ac:dyDescent="0.3">
      <c r="A823" s="11" t="s">
        <v>23</v>
      </c>
      <c r="B823" s="11" t="s">
        <v>887</v>
      </c>
      <c r="C823" s="25" t="s">
        <v>888</v>
      </c>
      <c r="D823" s="49"/>
      <c r="E823" s="35" t="str">
        <f>HYPERLINK("https://www.google.ru/search?q=1006002-001&amp;newwindow=1&amp;tbm=isch","Еще фото")</f>
        <v>Еще фото</v>
      </c>
      <c r="F823" s="13" t="s">
        <v>53</v>
      </c>
      <c r="G823" s="11" t="s">
        <v>874</v>
      </c>
      <c r="H823" s="11" t="s">
        <v>28</v>
      </c>
      <c r="I823" s="14" t="s">
        <v>874</v>
      </c>
      <c r="J823" s="14" t="s">
        <v>30</v>
      </c>
      <c r="K823" s="15" t="s">
        <v>54</v>
      </c>
      <c r="L823" s="52" t="s">
        <v>889</v>
      </c>
      <c r="M823" s="14" t="s">
        <v>33</v>
      </c>
      <c r="N823" s="14" t="s">
        <v>57</v>
      </c>
      <c r="O823" s="14"/>
      <c r="P823" s="15" t="s">
        <v>890</v>
      </c>
      <c r="Q823" s="16">
        <v>4199</v>
      </c>
      <c r="R823" s="17">
        <v>60</v>
      </c>
      <c r="S823" s="27">
        <v>1931.5399999999997</v>
      </c>
      <c r="T823" s="19" t="s">
        <v>36</v>
      </c>
      <c r="U823" s="20" t="s">
        <v>39</v>
      </c>
      <c r="V823" s="21" t="s">
        <v>59</v>
      </c>
      <c r="W823" s="22">
        <v>52</v>
      </c>
      <c r="X823" s="23"/>
    </row>
    <row r="824" spans="1:24" s="1" customFormat="1" ht="21" customHeight="1" x14ac:dyDescent="0.3">
      <c r="A824" s="24" t="s">
        <v>23</v>
      </c>
      <c r="B824" s="24" t="s">
        <v>887</v>
      </c>
      <c r="C824" s="28" t="s">
        <v>888</v>
      </c>
      <c r="D824" s="50"/>
      <c r="E824" s="35" t="str">
        <f>HYPERLINK("https://www.google.ru/search?q=1006002-001&amp;newwindow=1&amp;tbm=isch","Еще фото")</f>
        <v>Еще фото</v>
      </c>
      <c r="F824" s="13" t="s">
        <v>53</v>
      </c>
      <c r="G824" s="24" t="s">
        <v>874</v>
      </c>
      <c r="H824" s="24" t="s">
        <v>28</v>
      </c>
      <c r="I824" s="24" t="s">
        <v>874</v>
      </c>
      <c r="J824" s="14" t="s">
        <v>30</v>
      </c>
      <c r="K824" s="15" t="s">
        <v>54</v>
      </c>
      <c r="L824" s="53"/>
      <c r="M824" s="14" t="s">
        <v>33</v>
      </c>
      <c r="N824" s="14" t="s">
        <v>57</v>
      </c>
      <c r="O824" s="14"/>
      <c r="P824" s="15" t="s">
        <v>890</v>
      </c>
      <c r="Q824" s="16">
        <v>4199</v>
      </c>
      <c r="R824" s="17">
        <v>60</v>
      </c>
      <c r="S824" s="27">
        <v>1931.5399999999997</v>
      </c>
      <c r="T824" s="19" t="s">
        <v>36</v>
      </c>
      <c r="U824" s="20" t="s">
        <v>40</v>
      </c>
      <c r="V824" s="21" t="s">
        <v>42</v>
      </c>
      <c r="W824" s="22">
        <v>189</v>
      </c>
      <c r="X824" s="23"/>
    </row>
    <row r="825" spans="1:24" s="1" customFormat="1" ht="21" customHeight="1" x14ac:dyDescent="0.3">
      <c r="A825" s="24" t="s">
        <v>23</v>
      </c>
      <c r="B825" s="24" t="s">
        <v>887</v>
      </c>
      <c r="C825" s="28" t="s">
        <v>888</v>
      </c>
      <c r="D825" s="50"/>
      <c r="E825" s="35" t="str">
        <f>HYPERLINK("https://www.google.ru/search?q=1006002-001&amp;newwindow=1&amp;tbm=isch","Еще фото")</f>
        <v>Еще фото</v>
      </c>
      <c r="F825" s="13" t="s">
        <v>53</v>
      </c>
      <c r="G825" s="24" t="s">
        <v>874</v>
      </c>
      <c r="H825" s="24" t="s">
        <v>28</v>
      </c>
      <c r="I825" s="24" t="s">
        <v>874</v>
      </c>
      <c r="J825" s="14" t="s">
        <v>30</v>
      </c>
      <c r="K825" s="15" t="s">
        <v>54</v>
      </c>
      <c r="L825" s="53"/>
      <c r="M825" s="14" t="s">
        <v>33</v>
      </c>
      <c r="N825" s="14" t="s">
        <v>57</v>
      </c>
      <c r="O825" s="14"/>
      <c r="P825" s="15" t="s">
        <v>890</v>
      </c>
      <c r="Q825" s="16">
        <v>4199</v>
      </c>
      <c r="R825" s="17">
        <v>60</v>
      </c>
      <c r="S825" s="27">
        <v>1931.5399999999997</v>
      </c>
      <c r="T825" s="19" t="s">
        <v>36</v>
      </c>
      <c r="U825" s="20" t="s">
        <v>41</v>
      </c>
      <c r="V825" s="21" t="s">
        <v>50</v>
      </c>
      <c r="W825" s="22">
        <v>421</v>
      </c>
      <c r="X825" s="23"/>
    </row>
    <row r="826" spans="1:24" s="1" customFormat="1" ht="21" customHeight="1" x14ac:dyDescent="0.3">
      <c r="A826" s="24" t="s">
        <v>23</v>
      </c>
      <c r="B826" s="24" t="s">
        <v>887</v>
      </c>
      <c r="C826" s="28" t="s">
        <v>888</v>
      </c>
      <c r="D826" s="50"/>
      <c r="E826" s="35" t="str">
        <f>HYPERLINK("https://www.google.ru/search?q=1006002-001&amp;newwindow=1&amp;tbm=isch","Еще фото")</f>
        <v>Еще фото</v>
      </c>
      <c r="F826" s="13" t="s">
        <v>53</v>
      </c>
      <c r="G826" s="24" t="s">
        <v>874</v>
      </c>
      <c r="H826" s="24" t="s">
        <v>28</v>
      </c>
      <c r="I826" s="24" t="s">
        <v>874</v>
      </c>
      <c r="J826" s="14" t="s">
        <v>30</v>
      </c>
      <c r="K826" s="15" t="s">
        <v>54</v>
      </c>
      <c r="L826" s="53"/>
      <c r="M826" s="14" t="s">
        <v>33</v>
      </c>
      <c r="N826" s="14" t="s">
        <v>57</v>
      </c>
      <c r="O826" s="14"/>
      <c r="P826" s="15" t="s">
        <v>890</v>
      </c>
      <c r="Q826" s="16">
        <v>4199</v>
      </c>
      <c r="R826" s="17">
        <v>60</v>
      </c>
      <c r="S826" s="27">
        <v>1931.5399999999997</v>
      </c>
      <c r="T826" s="19" t="s">
        <v>36</v>
      </c>
      <c r="U826" s="20" t="s">
        <v>49</v>
      </c>
      <c r="V826" s="21" t="s">
        <v>60</v>
      </c>
      <c r="W826" s="22">
        <v>91</v>
      </c>
      <c r="X826" s="23"/>
    </row>
    <row r="827" spans="1:24" s="1" customFormat="1" ht="32" customHeight="1" x14ac:dyDescent="0.3">
      <c r="A827" s="24" t="s">
        <v>23</v>
      </c>
      <c r="B827" s="24" t="s">
        <v>887</v>
      </c>
      <c r="C827" s="28" t="s">
        <v>888</v>
      </c>
      <c r="D827" s="51"/>
      <c r="E827" s="35" t="str">
        <f>HYPERLINK("https://www.google.ru/search?q=1006002-001&amp;newwindow=1&amp;tbm=isch","Еще фото")</f>
        <v>Еще фото</v>
      </c>
      <c r="F827" s="13" t="s">
        <v>53</v>
      </c>
      <c r="G827" s="24" t="s">
        <v>874</v>
      </c>
      <c r="H827" s="24" t="s">
        <v>28</v>
      </c>
      <c r="I827" s="24" t="s">
        <v>874</v>
      </c>
      <c r="J827" s="14" t="s">
        <v>30</v>
      </c>
      <c r="K827" s="15" t="s">
        <v>54</v>
      </c>
      <c r="L827" s="54"/>
      <c r="M827" s="14" t="s">
        <v>33</v>
      </c>
      <c r="N827" s="14" t="s">
        <v>57</v>
      </c>
      <c r="O827" s="14"/>
      <c r="P827" s="15" t="s">
        <v>890</v>
      </c>
      <c r="Q827" s="16">
        <v>4199</v>
      </c>
      <c r="R827" s="17">
        <v>60</v>
      </c>
      <c r="S827" s="27">
        <v>1931.5399999999997</v>
      </c>
      <c r="T827" s="19" t="s">
        <v>36</v>
      </c>
      <c r="U827" s="20" t="s">
        <v>61</v>
      </c>
      <c r="V827" s="21" t="s">
        <v>62</v>
      </c>
      <c r="W827" s="22">
        <v>1</v>
      </c>
      <c r="X827" s="23"/>
    </row>
    <row r="828" spans="1:24" s="1" customFormat="1" ht="26" customHeight="1" x14ac:dyDescent="0.3">
      <c r="A828" s="11" t="s">
        <v>23</v>
      </c>
      <c r="B828" s="11" t="s">
        <v>891</v>
      </c>
      <c r="C828" s="12" t="s">
        <v>892</v>
      </c>
      <c r="D828" s="49"/>
      <c r="E828" s="35" t="str">
        <f>HYPERLINK("https://www.google.ru/search?q=1006002-011&amp;newwindow=1&amp;tbm=isch","Еще фото")</f>
        <v>Еще фото</v>
      </c>
      <c r="F828" s="13" t="s">
        <v>53</v>
      </c>
      <c r="G828" s="11" t="s">
        <v>874</v>
      </c>
      <c r="H828" s="11" t="s">
        <v>28</v>
      </c>
      <c r="I828" s="14" t="s">
        <v>874</v>
      </c>
      <c r="J828" s="14" t="s">
        <v>45</v>
      </c>
      <c r="K828" s="15" t="s">
        <v>54</v>
      </c>
      <c r="L828" s="52" t="s">
        <v>893</v>
      </c>
      <c r="M828" s="14"/>
      <c r="N828" s="14" t="s">
        <v>894</v>
      </c>
      <c r="O828" s="14"/>
      <c r="P828" s="15" t="s">
        <v>890</v>
      </c>
      <c r="Q828" s="16">
        <v>4199</v>
      </c>
      <c r="R828" s="17">
        <v>60</v>
      </c>
      <c r="S828" s="27">
        <v>1931.5399999999997</v>
      </c>
      <c r="T828" s="19" t="s">
        <v>36</v>
      </c>
      <c r="U828" s="20" t="s">
        <v>40</v>
      </c>
      <c r="V828" s="21" t="s">
        <v>42</v>
      </c>
      <c r="W828" s="22">
        <v>37</v>
      </c>
      <c r="X828" s="23"/>
    </row>
    <row r="829" spans="1:24" s="1" customFormat="1" ht="26" customHeight="1" x14ac:dyDescent="0.3">
      <c r="A829" s="24" t="s">
        <v>23</v>
      </c>
      <c r="B829" s="24" t="s">
        <v>891</v>
      </c>
      <c r="C829" s="12" t="s">
        <v>892</v>
      </c>
      <c r="D829" s="50"/>
      <c r="E829" s="35" t="str">
        <f>HYPERLINK("https://www.google.ru/search?q=1006002-011&amp;newwindow=1&amp;tbm=isch","Еще фото")</f>
        <v>Еще фото</v>
      </c>
      <c r="F829" s="13" t="s">
        <v>53</v>
      </c>
      <c r="G829" s="24" t="s">
        <v>874</v>
      </c>
      <c r="H829" s="24" t="s">
        <v>28</v>
      </c>
      <c r="I829" s="24" t="s">
        <v>874</v>
      </c>
      <c r="J829" s="14" t="s">
        <v>45</v>
      </c>
      <c r="K829" s="15" t="s">
        <v>54</v>
      </c>
      <c r="L829" s="53"/>
      <c r="M829" s="14"/>
      <c r="N829" s="14" t="s">
        <v>894</v>
      </c>
      <c r="O829" s="14"/>
      <c r="P829" s="15" t="s">
        <v>890</v>
      </c>
      <c r="Q829" s="16">
        <v>4199</v>
      </c>
      <c r="R829" s="17">
        <v>60</v>
      </c>
      <c r="S829" s="27">
        <v>1931.5399999999997</v>
      </c>
      <c r="T829" s="19" t="s">
        <v>36</v>
      </c>
      <c r="U829" s="20" t="s">
        <v>41</v>
      </c>
      <c r="V829" s="21" t="s">
        <v>50</v>
      </c>
      <c r="W829" s="22">
        <v>82</v>
      </c>
      <c r="X829" s="23"/>
    </row>
    <row r="830" spans="1:24" s="1" customFormat="1" ht="26" customHeight="1" x14ac:dyDescent="0.3">
      <c r="A830" s="24" t="s">
        <v>23</v>
      </c>
      <c r="B830" s="24" t="s">
        <v>891</v>
      </c>
      <c r="C830" s="12" t="s">
        <v>892</v>
      </c>
      <c r="D830" s="50"/>
      <c r="E830" s="35" t="str">
        <f>HYPERLINK("https://www.google.ru/search?q=1006002-011&amp;newwindow=1&amp;tbm=isch","Еще фото")</f>
        <v>Еще фото</v>
      </c>
      <c r="F830" s="13" t="s">
        <v>53</v>
      </c>
      <c r="G830" s="24" t="s">
        <v>874</v>
      </c>
      <c r="H830" s="24" t="s">
        <v>28</v>
      </c>
      <c r="I830" s="24" t="s">
        <v>874</v>
      </c>
      <c r="J830" s="14" t="s">
        <v>45</v>
      </c>
      <c r="K830" s="15" t="s">
        <v>54</v>
      </c>
      <c r="L830" s="53"/>
      <c r="M830" s="14"/>
      <c r="N830" s="14" t="s">
        <v>894</v>
      </c>
      <c r="O830" s="14"/>
      <c r="P830" s="15" t="s">
        <v>890</v>
      </c>
      <c r="Q830" s="16">
        <v>4199</v>
      </c>
      <c r="R830" s="17">
        <v>60</v>
      </c>
      <c r="S830" s="27">
        <v>1931.5399999999997</v>
      </c>
      <c r="T830" s="19" t="s">
        <v>36</v>
      </c>
      <c r="U830" s="20" t="s">
        <v>49</v>
      </c>
      <c r="V830" s="21" t="s">
        <v>60</v>
      </c>
      <c r="W830" s="22">
        <v>122</v>
      </c>
      <c r="X830" s="23"/>
    </row>
    <row r="831" spans="1:24" s="1" customFormat="1" ht="26" customHeight="1" x14ac:dyDescent="0.3">
      <c r="A831" s="24" t="s">
        <v>23</v>
      </c>
      <c r="B831" s="24" t="s">
        <v>891</v>
      </c>
      <c r="C831" s="12" t="s">
        <v>892</v>
      </c>
      <c r="D831" s="51"/>
      <c r="E831" s="35" t="str">
        <f>HYPERLINK("https://www.google.ru/search?q=1006002-011&amp;newwindow=1&amp;tbm=isch","Еще фото")</f>
        <v>Еще фото</v>
      </c>
      <c r="F831" s="13" t="s">
        <v>53</v>
      </c>
      <c r="G831" s="24" t="s">
        <v>874</v>
      </c>
      <c r="H831" s="24" t="s">
        <v>28</v>
      </c>
      <c r="I831" s="24" t="s">
        <v>874</v>
      </c>
      <c r="J831" s="14" t="s">
        <v>45</v>
      </c>
      <c r="K831" s="15" t="s">
        <v>54</v>
      </c>
      <c r="L831" s="54"/>
      <c r="M831" s="14"/>
      <c r="N831" s="14" t="s">
        <v>894</v>
      </c>
      <c r="O831" s="14"/>
      <c r="P831" s="15" t="s">
        <v>890</v>
      </c>
      <c r="Q831" s="16">
        <v>4199</v>
      </c>
      <c r="R831" s="17">
        <v>60</v>
      </c>
      <c r="S831" s="27">
        <v>1931.5399999999997</v>
      </c>
      <c r="T831" s="19" t="s">
        <v>36</v>
      </c>
      <c r="U831" s="20" t="s">
        <v>61</v>
      </c>
      <c r="V831" s="21" t="s">
        <v>62</v>
      </c>
      <c r="W831" s="22">
        <v>63</v>
      </c>
      <c r="X831" s="23"/>
    </row>
    <row r="832" spans="1:24" s="1" customFormat="1" ht="21" customHeight="1" x14ac:dyDescent="0.3">
      <c r="A832" s="11" t="s">
        <v>23</v>
      </c>
      <c r="B832" s="11" t="s">
        <v>895</v>
      </c>
      <c r="C832" s="25" t="s">
        <v>896</v>
      </c>
      <c r="D832" s="49"/>
      <c r="E832" s="35" t="str">
        <f>HYPERLINK("https://www.google.ru/search?q=1006002-090&amp;newwindow=1&amp;tbm=isch","Еще фото")</f>
        <v>Еще фото</v>
      </c>
      <c r="F832" s="13" t="s">
        <v>26</v>
      </c>
      <c r="G832" s="11" t="s">
        <v>874</v>
      </c>
      <c r="H832" s="11" t="s">
        <v>28</v>
      </c>
      <c r="I832" s="14" t="s">
        <v>874</v>
      </c>
      <c r="J832" s="14" t="s">
        <v>30</v>
      </c>
      <c r="K832" s="15" t="s">
        <v>54</v>
      </c>
      <c r="L832" s="52" t="s">
        <v>889</v>
      </c>
      <c r="M832" s="14" t="s">
        <v>33</v>
      </c>
      <c r="N832" s="14" t="s">
        <v>81</v>
      </c>
      <c r="O832" s="14"/>
      <c r="P832" s="15" t="s">
        <v>890</v>
      </c>
      <c r="Q832" s="16">
        <v>4199</v>
      </c>
      <c r="R832" s="17">
        <v>60</v>
      </c>
      <c r="S832" s="27">
        <v>1931.5399999999997</v>
      </c>
      <c r="T832" s="19" t="s">
        <v>36</v>
      </c>
      <c r="U832" s="20" t="s">
        <v>39</v>
      </c>
      <c r="V832" s="21" t="s">
        <v>59</v>
      </c>
      <c r="W832" s="22">
        <v>38</v>
      </c>
      <c r="X832" s="23"/>
    </row>
    <row r="833" spans="1:24" s="1" customFormat="1" ht="21" customHeight="1" x14ac:dyDescent="0.3">
      <c r="A833" s="24" t="s">
        <v>23</v>
      </c>
      <c r="B833" s="24" t="s">
        <v>895</v>
      </c>
      <c r="C833" s="28" t="s">
        <v>896</v>
      </c>
      <c r="D833" s="50"/>
      <c r="E833" s="35" t="str">
        <f>HYPERLINK("https://www.google.ru/search?q=1006002-090&amp;newwindow=1&amp;tbm=isch","Еще фото")</f>
        <v>Еще фото</v>
      </c>
      <c r="F833" s="13" t="s">
        <v>26</v>
      </c>
      <c r="G833" s="24" t="s">
        <v>874</v>
      </c>
      <c r="H833" s="24" t="s">
        <v>28</v>
      </c>
      <c r="I833" s="24" t="s">
        <v>874</v>
      </c>
      <c r="J833" s="14" t="s">
        <v>30</v>
      </c>
      <c r="K833" s="15" t="s">
        <v>54</v>
      </c>
      <c r="L833" s="53"/>
      <c r="M833" s="14" t="s">
        <v>33</v>
      </c>
      <c r="N833" s="14" t="s">
        <v>81</v>
      </c>
      <c r="O833" s="14"/>
      <c r="P833" s="15" t="s">
        <v>890</v>
      </c>
      <c r="Q833" s="16">
        <v>4199</v>
      </c>
      <c r="R833" s="17">
        <v>60</v>
      </c>
      <c r="S833" s="27">
        <v>1931.5399999999997</v>
      </c>
      <c r="T833" s="19" t="s">
        <v>36</v>
      </c>
      <c r="U833" s="20" t="s">
        <v>40</v>
      </c>
      <c r="V833" s="21" t="s">
        <v>42</v>
      </c>
      <c r="W833" s="22">
        <v>193</v>
      </c>
      <c r="X833" s="23"/>
    </row>
    <row r="834" spans="1:24" s="1" customFormat="1" ht="21" customHeight="1" x14ac:dyDescent="0.3">
      <c r="A834" s="24" t="s">
        <v>23</v>
      </c>
      <c r="B834" s="24" t="s">
        <v>895</v>
      </c>
      <c r="C834" s="28" t="s">
        <v>896</v>
      </c>
      <c r="D834" s="50"/>
      <c r="E834" s="35" t="str">
        <f>HYPERLINK("https://www.google.ru/search?q=1006002-090&amp;newwindow=1&amp;tbm=isch","Еще фото")</f>
        <v>Еще фото</v>
      </c>
      <c r="F834" s="13" t="s">
        <v>26</v>
      </c>
      <c r="G834" s="24" t="s">
        <v>874</v>
      </c>
      <c r="H834" s="24" t="s">
        <v>28</v>
      </c>
      <c r="I834" s="24" t="s">
        <v>874</v>
      </c>
      <c r="J834" s="14" t="s">
        <v>30</v>
      </c>
      <c r="K834" s="15" t="s">
        <v>54</v>
      </c>
      <c r="L834" s="53"/>
      <c r="M834" s="14" t="s">
        <v>33</v>
      </c>
      <c r="N834" s="14" t="s">
        <v>81</v>
      </c>
      <c r="O834" s="14"/>
      <c r="P834" s="15" t="s">
        <v>890</v>
      </c>
      <c r="Q834" s="16">
        <v>4199</v>
      </c>
      <c r="R834" s="17">
        <v>60</v>
      </c>
      <c r="S834" s="27">
        <v>1931.5399999999997</v>
      </c>
      <c r="T834" s="19" t="s">
        <v>36</v>
      </c>
      <c r="U834" s="20" t="s">
        <v>41</v>
      </c>
      <c r="V834" s="21" t="s">
        <v>50</v>
      </c>
      <c r="W834" s="22">
        <v>391</v>
      </c>
      <c r="X834" s="23"/>
    </row>
    <row r="835" spans="1:24" s="1" customFormat="1" ht="21" customHeight="1" x14ac:dyDescent="0.3">
      <c r="A835" s="24" t="s">
        <v>23</v>
      </c>
      <c r="B835" s="24" t="s">
        <v>895</v>
      </c>
      <c r="C835" s="28" t="s">
        <v>896</v>
      </c>
      <c r="D835" s="50"/>
      <c r="E835" s="35" t="str">
        <f>HYPERLINK("https://www.google.ru/search?q=1006002-090&amp;newwindow=1&amp;tbm=isch","Еще фото")</f>
        <v>Еще фото</v>
      </c>
      <c r="F835" s="13" t="s">
        <v>26</v>
      </c>
      <c r="G835" s="24" t="s">
        <v>874</v>
      </c>
      <c r="H835" s="24" t="s">
        <v>28</v>
      </c>
      <c r="I835" s="24" t="s">
        <v>874</v>
      </c>
      <c r="J835" s="14" t="s">
        <v>30</v>
      </c>
      <c r="K835" s="15" t="s">
        <v>54</v>
      </c>
      <c r="L835" s="53"/>
      <c r="M835" s="14" t="s">
        <v>33</v>
      </c>
      <c r="N835" s="14" t="s">
        <v>81</v>
      </c>
      <c r="O835" s="14"/>
      <c r="P835" s="15" t="s">
        <v>890</v>
      </c>
      <c r="Q835" s="16">
        <v>4199</v>
      </c>
      <c r="R835" s="17">
        <v>60</v>
      </c>
      <c r="S835" s="27">
        <v>1931.5399999999997</v>
      </c>
      <c r="T835" s="19" t="s">
        <v>36</v>
      </c>
      <c r="U835" s="20" t="s">
        <v>49</v>
      </c>
      <c r="V835" s="21" t="s">
        <v>60</v>
      </c>
      <c r="W835" s="22">
        <v>117</v>
      </c>
      <c r="X835" s="23"/>
    </row>
    <row r="836" spans="1:24" s="1" customFormat="1" ht="32" customHeight="1" x14ac:dyDescent="0.3">
      <c r="A836" s="24" t="s">
        <v>23</v>
      </c>
      <c r="B836" s="24" t="s">
        <v>895</v>
      </c>
      <c r="C836" s="28" t="s">
        <v>896</v>
      </c>
      <c r="D836" s="51"/>
      <c r="E836" s="35" t="str">
        <f>HYPERLINK("https://www.google.ru/search?q=1006002-090&amp;newwindow=1&amp;tbm=isch","Еще фото")</f>
        <v>Еще фото</v>
      </c>
      <c r="F836" s="13" t="s">
        <v>26</v>
      </c>
      <c r="G836" s="24" t="s">
        <v>874</v>
      </c>
      <c r="H836" s="24" t="s">
        <v>28</v>
      </c>
      <c r="I836" s="24" t="s">
        <v>874</v>
      </c>
      <c r="J836" s="14" t="s">
        <v>30</v>
      </c>
      <c r="K836" s="15" t="s">
        <v>54</v>
      </c>
      <c r="L836" s="54"/>
      <c r="M836" s="14" t="s">
        <v>33</v>
      </c>
      <c r="N836" s="14" t="s">
        <v>81</v>
      </c>
      <c r="O836" s="14"/>
      <c r="P836" s="15" t="s">
        <v>890</v>
      </c>
      <c r="Q836" s="16">
        <v>4199</v>
      </c>
      <c r="R836" s="17">
        <v>60</v>
      </c>
      <c r="S836" s="27">
        <v>1931.5399999999997</v>
      </c>
      <c r="T836" s="19" t="s">
        <v>36</v>
      </c>
      <c r="U836" s="20" t="s">
        <v>61</v>
      </c>
      <c r="V836" s="21" t="s">
        <v>62</v>
      </c>
      <c r="W836" s="22">
        <v>18</v>
      </c>
      <c r="X836" s="23"/>
    </row>
    <row r="837" spans="1:24" s="1" customFormat="1" ht="35" customHeight="1" x14ac:dyDescent="0.3">
      <c r="A837" s="11" t="s">
        <v>23</v>
      </c>
      <c r="B837" s="11" t="s">
        <v>897</v>
      </c>
      <c r="C837" s="12" t="s">
        <v>898</v>
      </c>
      <c r="D837" s="49"/>
      <c r="E837" s="35" t="str">
        <f>HYPERLINK("https://www.google.ru/search?q=1006008-001&amp;newwindow=1&amp;tbm=isch","Еще фото")</f>
        <v>Еще фото</v>
      </c>
      <c r="F837" s="13" t="s">
        <v>26</v>
      </c>
      <c r="G837" s="11" t="s">
        <v>874</v>
      </c>
      <c r="H837" s="11" t="s">
        <v>28</v>
      </c>
      <c r="I837" s="14" t="s">
        <v>874</v>
      </c>
      <c r="J837" s="14" t="s">
        <v>30</v>
      </c>
      <c r="K837" s="15" t="s">
        <v>54</v>
      </c>
      <c r="L837" s="52" t="s">
        <v>899</v>
      </c>
      <c r="M837" s="14"/>
      <c r="N837" s="14" t="s">
        <v>57</v>
      </c>
      <c r="O837" s="14"/>
      <c r="P837" s="15" t="s">
        <v>194</v>
      </c>
      <c r="Q837" s="16">
        <v>3299</v>
      </c>
      <c r="R837" s="17">
        <v>60</v>
      </c>
      <c r="S837" s="27">
        <v>1517.5399999999997</v>
      </c>
      <c r="T837" s="19" t="s">
        <v>36</v>
      </c>
      <c r="U837" s="20" t="s">
        <v>40</v>
      </c>
      <c r="V837" s="21" t="s">
        <v>42</v>
      </c>
      <c r="W837" s="22">
        <v>54</v>
      </c>
      <c r="X837" s="23"/>
    </row>
    <row r="838" spans="1:24" s="1" customFormat="1" ht="35" customHeight="1" x14ac:dyDescent="0.3">
      <c r="A838" s="24" t="s">
        <v>23</v>
      </c>
      <c r="B838" s="24" t="s">
        <v>897</v>
      </c>
      <c r="C838" s="12" t="s">
        <v>898</v>
      </c>
      <c r="D838" s="50"/>
      <c r="E838" s="35" t="str">
        <f>HYPERLINK("https://www.google.ru/search?q=1006008-001&amp;newwindow=1&amp;tbm=isch","Еще фото")</f>
        <v>Еще фото</v>
      </c>
      <c r="F838" s="13" t="s">
        <v>26</v>
      </c>
      <c r="G838" s="24" t="s">
        <v>874</v>
      </c>
      <c r="H838" s="24" t="s">
        <v>28</v>
      </c>
      <c r="I838" s="24" t="s">
        <v>874</v>
      </c>
      <c r="J838" s="14" t="s">
        <v>30</v>
      </c>
      <c r="K838" s="15" t="s">
        <v>54</v>
      </c>
      <c r="L838" s="53"/>
      <c r="M838" s="14"/>
      <c r="N838" s="14" t="s">
        <v>57</v>
      </c>
      <c r="O838" s="14"/>
      <c r="P838" s="15" t="s">
        <v>194</v>
      </c>
      <c r="Q838" s="16">
        <v>3299</v>
      </c>
      <c r="R838" s="17">
        <v>60</v>
      </c>
      <c r="S838" s="27">
        <v>1517.5399999999997</v>
      </c>
      <c r="T838" s="19" t="s">
        <v>36</v>
      </c>
      <c r="U838" s="20" t="s">
        <v>41</v>
      </c>
      <c r="V838" s="21" t="s">
        <v>50</v>
      </c>
      <c r="W838" s="22">
        <v>28</v>
      </c>
      <c r="X838" s="23"/>
    </row>
    <row r="839" spans="1:24" s="1" customFormat="1" ht="37.049999999999997" customHeight="1" x14ac:dyDescent="0.3">
      <c r="A839" s="24" t="s">
        <v>23</v>
      </c>
      <c r="B839" s="24" t="s">
        <v>897</v>
      </c>
      <c r="C839" s="12" t="s">
        <v>898</v>
      </c>
      <c r="D839" s="51"/>
      <c r="E839" s="35" t="str">
        <f>HYPERLINK("https://www.google.ru/search?q=1006008-001&amp;newwindow=1&amp;tbm=isch","Еще фото")</f>
        <v>Еще фото</v>
      </c>
      <c r="F839" s="13" t="s">
        <v>26</v>
      </c>
      <c r="G839" s="24" t="s">
        <v>874</v>
      </c>
      <c r="H839" s="24" t="s">
        <v>28</v>
      </c>
      <c r="I839" s="24" t="s">
        <v>874</v>
      </c>
      <c r="J839" s="14" t="s">
        <v>30</v>
      </c>
      <c r="K839" s="15" t="s">
        <v>54</v>
      </c>
      <c r="L839" s="54"/>
      <c r="M839" s="14"/>
      <c r="N839" s="14" t="s">
        <v>57</v>
      </c>
      <c r="O839" s="14"/>
      <c r="P839" s="15" t="s">
        <v>194</v>
      </c>
      <c r="Q839" s="16">
        <v>3299</v>
      </c>
      <c r="R839" s="17">
        <v>60</v>
      </c>
      <c r="S839" s="27">
        <v>1517.5399999999997</v>
      </c>
      <c r="T839" s="19" t="s">
        <v>36</v>
      </c>
      <c r="U839" s="20" t="s">
        <v>49</v>
      </c>
      <c r="V839" s="21" t="s">
        <v>60</v>
      </c>
      <c r="W839" s="22">
        <v>65</v>
      </c>
      <c r="X839" s="23"/>
    </row>
    <row r="840" spans="1:24" s="1" customFormat="1" ht="52.05" customHeight="1" x14ac:dyDescent="0.3">
      <c r="A840" s="11" t="s">
        <v>23</v>
      </c>
      <c r="B840" s="11" t="s">
        <v>900</v>
      </c>
      <c r="C840" s="12" t="s">
        <v>901</v>
      </c>
      <c r="D840" s="55"/>
      <c r="E840" s="35" t="str">
        <f>HYPERLINK("https://www.google.ru/search?q=1006009-001&amp;newwindow=1&amp;tbm=isch","Еще фото")</f>
        <v>Еще фото</v>
      </c>
      <c r="F840" s="13" t="s">
        <v>53</v>
      </c>
      <c r="G840" s="11" t="s">
        <v>874</v>
      </c>
      <c r="H840" s="11" t="s">
        <v>28</v>
      </c>
      <c r="I840" s="14" t="s">
        <v>874</v>
      </c>
      <c r="J840" s="14" t="s">
        <v>30</v>
      </c>
      <c r="K840" s="15" t="s">
        <v>54</v>
      </c>
      <c r="L840" s="52" t="s">
        <v>902</v>
      </c>
      <c r="M840" s="14" t="s">
        <v>33</v>
      </c>
      <c r="N840" s="14" t="s">
        <v>57</v>
      </c>
      <c r="O840" s="14"/>
      <c r="P840" s="15" t="s">
        <v>94</v>
      </c>
      <c r="Q840" s="16">
        <v>2499</v>
      </c>
      <c r="R840" s="17">
        <v>60</v>
      </c>
      <c r="S840" s="18">
        <v>1149.54</v>
      </c>
      <c r="T840" s="19" t="s">
        <v>36</v>
      </c>
      <c r="U840" s="20" t="s">
        <v>39</v>
      </c>
      <c r="V840" s="21" t="s">
        <v>59</v>
      </c>
      <c r="W840" s="22">
        <v>1</v>
      </c>
      <c r="X840" s="23"/>
    </row>
    <row r="841" spans="1:24" s="1" customFormat="1" ht="61.05" customHeight="1" x14ac:dyDescent="0.3">
      <c r="A841" s="24" t="s">
        <v>23</v>
      </c>
      <c r="B841" s="24" t="s">
        <v>900</v>
      </c>
      <c r="C841" s="12" t="s">
        <v>901</v>
      </c>
      <c r="D841" s="56"/>
      <c r="E841" s="35" t="str">
        <f>HYPERLINK("https://www.google.ru/search?q=1006009-001&amp;newwindow=1&amp;tbm=isch","Еще фото")</f>
        <v>Еще фото</v>
      </c>
      <c r="F841" s="13" t="s">
        <v>53</v>
      </c>
      <c r="G841" s="24" t="s">
        <v>874</v>
      </c>
      <c r="H841" s="24" t="s">
        <v>28</v>
      </c>
      <c r="I841" s="24" t="s">
        <v>874</v>
      </c>
      <c r="J841" s="14" t="s">
        <v>30</v>
      </c>
      <c r="K841" s="15" t="s">
        <v>54</v>
      </c>
      <c r="L841" s="54"/>
      <c r="M841" s="14" t="s">
        <v>33</v>
      </c>
      <c r="N841" s="14" t="s">
        <v>57</v>
      </c>
      <c r="O841" s="14"/>
      <c r="P841" s="15" t="s">
        <v>94</v>
      </c>
      <c r="Q841" s="16">
        <v>2499</v>
      </c>
      <c r="R841" s="17">
        <v>60</v>
      </c>
      <c r="S841" s="18">
        <v>1149.54</v>
      </c>
      <c r="T841" s="19" t="s">
        <v>36</v>
      </c>
      <c r="U841" s="20" t="s">
        <v>41</v>
      </c>
      <c r="V841" s="21" t="s">
        <v>50</v>
      </c>
      <c r="W841" s="22">
        <v>46</v>
      </c>
      <c r="X841" s="23"/>
    </row>
    <row r="842" spans="1:24" s="1" customFormat="1" ht="52.05" customHeight="1" x14ac:dyDescent="0.3">
      <c r="A842" s="11" t="s">
        <v>23</v>
      </c>
      <c r="B842" s="11" t="s">
        <v>903</v>
      </c>
      <c r="C842" s="12" t="s">
        <v>904</v>
      </c>
      <c r="D842" s="55"/>
      <c r="E842" s="35" t="str">
        <f>HYPERLINK("https://www.google.ru/search?q=1006009-090&amp;newwindow=1&amp;tbm=isch","Еще фото")</f>
        <v>Еще фото</v>
      </c>
      <c r="F842" s="13" t="s">
        <v>53</v>
      </c>
      <c r="G842" s="11" t="s">
        <v>874</v>
      </c>
      <c r="H842" s="11" t="s">
        <v>28</v>
      </c>
      <c r="I842" s="14" t="s">
        <v>874</v>
      </c>
      <c r="J842" s="14" t="s">
        <v>30</v>
      </c>
      <c r="K842" s="15" t="s">
        <v>54</v>
      </c>
      <c r="L842" s="52" t="s">
        <v>902</v>
      </c>
      <c r="M842" s="14"/>
      <c r="N842" s="14" t="s">
        <v>81</v>
      </c>
      <c r="O842" s="14"/>
      <c r="P842" s="15" t="s">
        <v>94</v>
      </c>
      <c r="Q842" s="16">
        <v>2499</v>
      </c>
      <c r="R842" s="17">
        <v>60</v>
      </c>
      <c r="S842" s="18">
        <v>1149.54</v>
      </c>
      <c r="T842" s="19" t="s">
        <v>36</v>
      </c>
      <c r="U842" s="20" t="s">
        <v>41</v>
      </c>
      <c r="V842" s="21" t="s">
        <v>50</v>
      </c>
      <c r="W842" s="22">
        <v>221</v>
      </c>
      <c r="X842" s="23"/>
    </row>
    <row r="843" spans="1:24" s="1" customFormat="1" ht="61.05" customHeight="1" x14ac:dyDescent="0.3">
      <c r="A843" s="24" t="s">
        <v>23</v>
      </c>
      <c r="B843" s="24" t="s">
        <v>903</v>
      </c>
      <c r="C843" s="12" t="s">
        <v>904</v>
      </c>
      <c r="D843" s="56"/>
      <c r="E843" s="35" t="str">
        <f>HYPERLINK("https://www.google.ru/search?q=1006009-090&amp;newwindow=1&amp;tbm=isch","Еще фото")</f>
        <v>Еще фото</v>
      </c>
      <c r="F843" s="13" t="s">
        <v>53</v>
      </c>
      <c r="G843" s="24" t="s">
        <v>874</v>
      </c>
      <c r="H843" s="24" t="s">
        <v>28</v>
      </c>
      <c r="I843" s="24" t="s">
        <v>874</v>
      </c>
      <c r="J843" s="14" t="s">
        <v>30</v>
      </c>
      <c r="K843" s="15" t="s">
        <v>54</v>
      </c>
      <c r="L843" s="54"/>
      <c r="M843" s="14"/>
      <c r="N843" s="14" t="s">
        <v>81</v>
      </c>
      <c r="O843" s="14"/>
      <c r="P843" s="15" t="s">
        <v>94</v>
      </c>
      <c r="Q843" s="16">
        <v>2499</v>
      </c>
      <c r="R843" s="17">
        <v>60</v>
      </c>
      <c r="S843" s="18">
        <v>1149.54</v>
      </c>
      <c r="T843" s="19" t="s">
        <v>36</v>
      </c>
      <c r="U843" s="20" t="s">
        <v>61</v>
      </c>
      <c r="V843" s="21" t="s">
        <v>62</v>
      </c>
      <c r="W843" s="22">
        <v>6</v>
      </c>
      <c r="X843" s="23"/>
    </row>
    <row r="844" spans="1:24" s="1" customFormat="1" ht="108" customHeight="1" x14ac:dyDescent="0.3">
      <c r="A844" s="11" t="s">
        <v>23</v>
      </c>
      <c r="B844" s="11" t="s">
        <v>905</v>
      </c>
      <c r="C844" s="12" t="s">
        <v>906</v>
      </c>
      <c r="D844" s="29"/>
      <c r="E844" s="35" t="str">
        <f>HYPERLINK("https://www.google.ru/search?q=1006009-408&amp;newwindow=1&amp;tbm=isch","Еще фото")</f>
        <v>Еще фото</v>
      </c>
      <c r="F844" s="13" t="s">
        <v>26</v>
      </c>
      <c r="G844" s="11" t="s">
        <v>874</v>
      </c>
      <c r="H844" s="11" t="s">
        <v>28</v>
      </c>
      <c r="I844" s="14" t="s">
        <v>874</v>
      </c>
      <c r="J844" s="14" t="s">
        <v>30</v>
      </c>
      <c r="K844" s="15" t="s">
        <v>54</v>
      </c>
      <c r="L844" s="14" t="s">
        <v>907</v>
      </c>
      <c r="M844" s="14" t="s">
        <v>33</v>
      </c>
      <c r="N844" s="14" t="s">
        <v>234</v>
      </c>
      <c r="O844" s="14"/>
      <c r="P844" s="15" t="s">
        <v>94</v>
      </c>
      <c r="Q844" s="16">
        <v>2199</v>
      </c>
      <c r="R844" s="17">
        <v>60</v>
      </c>
      <c r="S844" s="18">
        <v>1011.54</v>
      </c>
      <c r="T844" s="19" t="s">
        <v>36</v>
      </c>
      <c r="U844" s="20" t="s">
        <v>61</v>
      </c>
      <c r="V844" s="21" t="s">
        <v>62</v>
      </c>
      <c r="W844" s="22">
        <v>11</v>
      </c>
      <c r="X844" s="23"/>
    </row>
    <row r="845" spans="1:24" s="1" customFormat="1" ht="26" customHeight="1" x14ac:dyDescent="0.3">
      <c r="A845" s="11" t="s">
        <v>23</v>
      </c>
      <c r="B845" s="11" t="s">
        <v>908</v>
      </c>
      <c r="C845" s="12" t="s">
        <v>909</v>
      </c>
      <c r="D845" s="49"/>
      <c r="E845" s="35" t="str">
        <f>HYPERLINK("https://www.google.ru/search?q=1006012-002&amp;newwindow=1&amp;tbm=isch","Еще фото")</f>
        <v>Еще фото</v>
      </c>
      <c r="F845" s="26"/>
      <c r="G845" s="11" t="s">
        <v>874</v>
      </c>
      <c r="H845" s="11" t="s">
        <v>28</v>
      </c>
      <c r="I845" s="14" t="s">
        <v>874</v>
      </c>
      <c r="J845" s="14" t="s">
        <v>30</v>
      </c>
      <c r="K845" s="15" t="s">
        <v>31</v>
      </c>
      <c r="L845" s="52" t="s">
        <v>910</v>
      </c>
      <c r="M845" s="14"/>
      <c r="N845" s="14" t="s">
        <v>57</v>
      </c>
      <c r="O845" s="14"/>
      <c r="P845" s="15" t="s">
        <v>890</v>
      </c>
      <c r="Q845" s="16">
        <v>3299</v>
      </c>
      <c r="R845" s="17">
        <v>60</v>
      </c>
      <c r="S845" s="27">
        <v>1517.5399999999997</v>
      </c>
      <c r="T845" s="19" t="s">
        <v>36</v>
      </c>
      <c r="U845" s="20" t="s">
        <v>37</v>
      </c>
      <c r="V845" s="21" t="s">
        <v>38</v>
      </c>
      <c r="W845" s="22">
        <v>25</v>
      </c>
      <c r="X845" s="23"/>
    </row>
    <row r="846" spans="1:24" s="1" customFormat="1" ht="26" customHeight="1" x14ac:dyDescent="0.3">
      <c r="A846" s="24" t="s">
        <v>23</v>
      </c>
      <c r="B846" s="24" t="s">
        <v>908</v>
      </c>
      <c r="C846" s="12" t="s">
        <v>909</v>
      </c>
      <c r="D846" s="50"/>
      <c r="E846" s="35" t="str">
        <f>HYPERLINK("https://www.google.ru/search?q=1006012-002&amp;newwindow=1&amp;tbm=isch","Еще фото")</f>
        <v>Еще фото</v>
      </c>
      <c r="F846" s="26"/>
      <c r="G846" s="24" t="s">
        <v>874</v>
      </c>
      <c r="H846" s="24" t="s">
        <v>28</v>
      </c>
      <c r="I846" s="24" t="s">
        <v>874</v>
      </c>
      <c r="J846" s="14" t="s">
        <v>30</v>
      </c>
      <c r="K846" s="15" t="s">
        <v>31</v>
      </c>
      <c r="L846" s="53"/>
      <c r="M846" s="14"/>
      <c r="N846" s="14" t="s">
        <v>57</v>
      </c>
      <c r="O846" s="14"/>
      <c r="P846" s="15" t="s">
        <v>890</v>
      </c>
      <c r="Q846" s="16">
        <v>3299</v>
      </c>
      <c r="R846" s="17">
        <v>60</v>
      </c>
      <c r="S846" s="27">
        <v>1517.5399999999997</v>
      </c>
      <c r="T846" s="19" t="s">
        <v>36</v>
      </c>
      <c r="U846" s="20" t="s">
        <v>39</v>
      </c>
      <c r="V846" s="22">
        <v>44</v>
      </c>
      <c r="W846" s="22">
        <v>101</v>
      </c>
      <c r="X846" s="23"/>
    </row>
    <row r="847" spans="1:24" s="1" customFormat="1" ht="26" customHeight="1" x14ac:dyDescent="0.3">
      <c r="A847" s="24" t="s">
        <v>23</v>
      </c>
      <c r="B847" s="24" t="s">
        <v>908</v>
      </c>
      <c r="C847" s="12" t="s">
        <v>909</v>
      </c>
      <c r="D847" s="50"/>
      <c r="E847" s="35" t="str">
        <f>HYPERLINK("https://www.google.ru/search?q=1006012-002&amp;newwindow=1&amp;tbm=isch","Еще фото")</f>
        <v>Еще фото</v>
      </c>
      <c r="F847" s="26"/>
      <c r="G847" s="24" t="s">
        <v>874</v>
      </c>
      <c r="H847" s="24" t="s">
        <v>28</v>
      </c>
      <c r="I847" s="24" t="s">
        <v>874</v>
      </c>
      <c r="J847" s="14" t="s">
        <v>30</v>
      </c>
      <c r="K847" s="15" t="s">
        <v>31</v>
      </c>
      <c r="L847" s="53"/>
      <c r="M847" s="14"/>
      <c r="N847" s="14" t="s">
        <v>57</v>
      </c>
      <c r="O847" s="14"/>
      <c r="P847" s="15" t="s">
        <v>890</v>
      </c>
      <c r="Q847" s="16">
        <v>3299</v>
      </c>
      <c r="R847" s="17">
        <v>60</v>
      </c>
      <c r="S847" s="27">
        <v>1517.5399999999997</v>
      </c>
      <c r="T847" s="19" t="s">
        <v>36</v>
      </c>
      <c r="U847" s="20" t="s">
        <v>40</v>
      </c>
      <c r="V847" s="22">
        <v>46</v>
      </c>
      <c r="W847" s="22">
        <v>148</v>
      </c>
      <c r="X847" s="23"/>
    </row>
    <row r="848" spans="1:24" s="1" customFormat="1" ht="26" customHeight="1" x14ac:dyDescent="0.3">
      <c r="A848" s="24" t="s">
        <v>23</v>
      </c>
      <c r="B848" s="24" t="s">
        <v>908</v>
      </c>
      <c r="C848" s="12" t="s">
        <v>909</v>
      </c>
      <c r="D848" s="51"/>
      <c r="E848" s="35" t="str">
        <f>HYPERLINK("https://www.google.ru/search?q=1006012-002&amp;newwindow=1&amp;tbm=isch","Еще фото")</f>
        <v>Еще фото</v>
      </c>
      <c r="F848" s="26"/>
      <c r="G848" s="24" t="s">
        <v>874</v>
      </c>
      <c r="H848" s="24" t="s">
        <v>28</v>
      </c>
      <c r="I848" s="24" t="s">
        <v>874</v>
      </c>
      <c r="J848" s="14" t="s">
        <v>30</v>
      </c>
      <c r="K848" s="15" t="s">
        <v>31</v>
      </c>
      <c r="L848" s="54"/>
      <c r="M848" s="14"/>
      <c r="N848" s="14" t="s">
        <v>57</v>
      </c>
      <c r="O848" s="14"/>
      <c r="P848" s="15" t="s">
        <v>890</v>
      </c>
      <c r="Q848" s="16">
        <v>3299</v>
      </c>
      <c r="R848" s="17">
        <v>60</v>
      </c>
      <c r="S848" s="27">
        <v>1517.5399999999997</v>
      </c>
      <c r="T848" s="19" t="s">
        <v>36</v>
      </c>
      <c r="U848" s="20" t="s">
        <v>41</v>
      </c>
      <c r="V848" s="21" t="s">
        <v>42</v>
      </c>
      <c r="W848" s="22">
        <v>55</v>
      </c>
      <c r="X848" s="23"/>
    </row>
    <row r="849" spans="1:24" s="1" customFormat="1" ht="21" customHeight="1" x14ac:dyDescent="0.3">
      <c r="A849" s="11" t="s">
        <v>23</v>
      </c>
      <c r="B849" s="11" t="s">
        <v>911</v>
      </c>
      <c r="C849" s="25" t="s">
        <v>912</v>
      </c>
      <c r="D849" s="49"/>
      <c r="E849" s="35" t="str">
        <f>HYPERLINK("https://www.google.ru/search?q=1006016-001&amp;newwindow=1&amp;tbm=isch","Еще фото")</f>
        <v>Еще фото</v>
      </c>
      <c r="F849" s="13" t="s">
        <v>53</v>
      </c>
      <c r="G849" s="11" t="s">
        <v>874</v>
      </c>
      <c r="H849" s="11" t="s">
        <v>28</v>
      </c>
      <c r="I849" s="14" t="s">
        <v>874</v>
      </c>
      <c r="J849" s="14" t="s">
        <v>45</v>
      </c>
      <c r="K849" s="15" t="s">
        <v>54</v>
      </c>
      <c r="L849" s="52" t="s">
        <v>913</v>
      </c>
      <c r="M849" s="14"/>
      <c r="N849" s="14" t="s">
        <v>57</v>
      </c>
      <c r="O849" s="14"/>
      <c r="P849" s="15" t="s">
        <v>48</v>
      </c>
      <c r="Q849" s="16">
        <v>4199</v>
      </c>
      <c r="R849" s="17">
        <v>60</v>
      </c>
      <c r="S849" s="27">
        <v>1931.5399999999997</v>
      </c>
      <c r="T849" s="19" t="s">
        <v>36</v>
      </c>
      <c r="U849" s="20" t="s">
        <v>39</v>
      </c>
      <c r="V849" s="21" t="s">
        <v>59</v>
      </c>
      <c r="W849" s="22">
        <v>20</v>
      </c>
      <c r="X849" s="23"/>
    </row>
    <row r="850" spans="1:24" s="1" customFormat="1" ht="21" customHeight="1" x14ac:dyDescent="0.3">
      <c r="A850" s="24" t="s">
        <v>23</v>
      </c>
      <c r="B850" s="24" t="s">
        <v>911</v>
      </c>
      <c r="C850" s="28" t="s">
        <v>912</v>
      </c>
      <c r="D850" s="50"/>
      <c r="E850" s="35" t="str">
        <f>HYPERLINK("https://www.google.ru/search?q=1006016-001&amp;newwindow=1&amp;tbm=isch","Еще фото")</f>
        <v>Еще фото</v>
      </c>
      <c r="F850" s="13" t="s">
        <v>53</v>
      </c>
      <c r="G850" s="24" t="s">
        <v>874</v>
      </c>
      <c r="H850" s="24" t="s">
        <v>28</v>
      </c>
      <c r="I850" s="24" t="s">
        <v>874</v>
      </c>
      <c r="J850" s="14" t="s">
        <v>45</v>
      </c>
      <c r="K850" s="15" t="s">
        <v>54</v>
      </c>
      <c r="L850" s="53"/>
      <c r="M850" s="14"/>
      <c r="N850" s="14" t="s">
        <v>57</v>
      </c>
      <c r="O850" s="14"/>
      <c r="P850" s="15" t="s">
        <v>48</v>
      </c>
      <c r="Q850" s="16">
        <v>4199</v>
      </c>
      <c r="R850" s="17">
        <v>60</v>
      </c>
      <c r="S850" s="27">
        <v>1931.5399999999997</v>
      </c>
      <c r="T850" s="19" t="s">
        <v>36</v>
      </c>
      <c r="U850" s="20" t="s">
        <v>40</v>
      </c>
      <c r="V850" s="21" t="s">
        <v>42</v>
      </c>
      <c r="W850" s="22">
        <v>265</v>
      </c>
      <c r="X850" s="23"/>
    </row>
    <row r="851" spans="1:24" s="1" customFormat="1" ht="21" customHeight="1" x14ac:dyDescent="0.3">
      <c r="A851" s="24" t="s">
        <v>23</v>
      </c>
      <c r="B851" s="24" t="s">
        <v>911</v>
      </c>
      <c r="C851" s="28" t="s">
        <v>912</v>
      </c>
      <c r="D851" s="50"/>
      <c r="E851" s="35" t="str">
        <f>HYPERLINK("https://www.google.ru/search?q=1006016-001&amp;newwindow=1&amp;tbm=isch","Еще фото")</f>
        <v>Еще фото</v>
      </c>
      <c r="F851" s="13" t="s">
        <v>53</v>
      </c>
      <c r="G851" s="24" t="s">
        <v>874</v>
      </c>
      <c r="H851" s="24" t="s">
        <v>28</v>
      </c>
      <c r="I851" s="24" t="s">
        <v>874</v>
      </c>
      <c r="J851" s="14" t="s">
        <v>45</v>
      </c>
      <c r="K851" s="15" t="s">
        <v>54</v>
      </c>
      <c r="L851" s="53"/>
      <c r="M851" s="14"/>
      <c r="N851" s="14" t="s">
        <v>57</v>
      </c>
      <c r="O851" s="14"/>
      <c r="P851" s="15" t="s">
        <v>48</v>
      </c>
      <c r="Q851" s="16">
        <v>4199</v>
      </c>
      <c r="R851" s="17">
        <v>60</v>
      </c>
      <c r="S851" s="27">
        <v>1931.5399999999997</v>
      </c>
      <c r="T851" s="19" t="s">
        <v>36</v>
      </c>
      <c r="U851" s="20" t="s">
        <v>41</v>
      </c>
      <c r="V851" s="21" t="s">
        <v>50</v>
      </c>
      <c r="W851" s="22">
        <v>250</v>
      </c>
      <c r="X851" s="23"/>
    </row>
    <row r="852" spans="1:24" s="1" customFormat="1" ht="21" customHeight="1" x14ac:dyDescent="0.3">
      <c r="A852" s="24" t="s">
        <v>23</v>
      </c>
      <c r="B852" s="24" t="s">
        <v>911</v>
      </c>
      <c r="C852" s="28" t="s">
        <v>912</v>
      </c>
      <c r="D852" s="50"/>
      <c r="E852" s="35" t="str">
        <f>HYPERLINK("https://www.google.ru/search?q=1006016-001&amp;newwindow=1&amp;tbm=isch","Еще фото")</f>
        <v>Еще фото</v>
      </c>
      <c r="F852" s="13" t="s">
        <v>53</v>
      </c>
      <c r="G852" s="24" t="s">
        <v>874</v>
      </c>
      <c r="H852" s="24" t="s">
        <v>28</v>
      </c>
      <c r="I852" s="24" t="s">
        <v>874</v>
      </c>
      <c r="J852" s="14" t="s">
        <v>45</v>
      </c>
      <c r="K852" s="15" t="s">
        <v>54</v>
      </c>
      <c r="L852" s="53"/>
      <c r="M852" s="14"/>
      <c r="N852" s="14" t="s">
        <v>57</v>
      </c>
      <c r="O852" s="14"/>
      <c r="P852" s="15" t="s">
        <v>48</v>
      </c>
      <c r="Q852" s="16">
        <v>4199</v>
      </c>
      <c r="R852" s="17">
        <v>60</v>
      </c>
      <c r="S852" s="27">
        <v>1931.5399999999997</v>
      </c>
      <c r="T852" s="19" t="s">
        <v>36</v>
      </c>
      <c r="U852" s="20" t="s">
        <v>49</v>
      </c>
      <c r="V852" s="21" t="s">
        <v>60</v>
      </c>
      <c r="W852" s="22">
        <v>232</v>
      </c>
      <c r="X852" s="23"/>
    </row>
    <row r="853" spans="1:24" s="1" customFormat="1" ht="32" customHeight="1" x14ac:dyDescent="0.3">
      <c r="A853" s="24" t="s">
        <v>23</v>
      </c>
      <c r="B853" s="24" t="s">
        <v>911</v>
      </c>
      <c r="C853" s="28" t="s">
        <v>912</v>
      </c>
      <c r="D853" s="51"/>
      <c r="E853" s="35" t="str">
        <f>HYPERLINK("https://www.google.ru/search?q=1006016-001&amp;newwindow=1&amp;tbm=isch","Еще фото")</f>
        <v>Еще фото</v>
      </c>
      <c r="F853" s="13" t="s">
        <v>53</v>
      </c>
      <c r="G853" s="24" t="s">
        <v>874</v>
      </c>
      <c r="H853" s="24" t="s">
        <v>28</v>
      </c>
      <c r="I853" s="24" t="s">
        <v>874</v>
      </c>
      <c r="J853" s="14" t="s">
        <v>45</v>
      </c>
      <c r="K853" s="15" t="s">
        <v>54</v>
      </c>
      <c r="L853" s="54"/>
      <c r="M853" s="14"/>
      <c r="N853" s="14" t="s">
        <v>57</v>
      </c>
      <c r="O853" s="14"/>
      <c r="P853" s="15" t="s">
        <v>48</v>
      </c>
      <c r="Q853" s="16">
        <v>4199</v>
      </c>
      <c r="R853" s="17">
        <v>60</v>
      </c>
      <c r="S853" s="27">
        <v>1931.5399999999997</v>
      </c>
      <c r="T853" s="19" t="s">
        <v>36</v>
      </c>
      <c r="U853" s="20" t="s">
        <v>61</v>
      </c>
      <c r="V853" s="21" t="s">
        <v>62</v>
      </c>
      <c r="W853" s="22">
        <v>43</v>
      </c>
      <c r="X853" s="23"/>
    </row>
    <row r="854" spans="1:24" s="1" customFormat="1" ht="26" customHeight="1" x14ac:dyDescent="0.3">
      <c r="A854" s="11" t="s">
        <v>23</v>
      </c>
      <c r="B854" s="11" t="s">
        <v>914</v>
      </c>
      <c r="C854" s="12" t="s">
        <v>915</v>
      </c>
      <c r="D854" s="49"/>
      <c r="E854" s="35" t="str">
        <f>HYPERLINK("https://www.google.ru/search?q=1006016-012&amp;newwindow=1&amp;tbm=isch","Еще фото")</f>
        <v>Еще фото</v>
      </c>
      <c r="F854" s="13" t="s">
        <v>26</v>
      </c>
      <c r="G854" s="11" t="s">
        <v>874</v>
      </c>
      <c r="H854" s="11" t="s">
        <v>28</v>
      </c>
      <c r="I854" s="14" t="s">
        <v>874</v>
      </c>
      <c r="J854" s="14" t="s">
        <v>45</v>
      </c>
      <c r="K854" s="15" t="s">
        <v>54</v>
      </c>
      <c r="L854" s="52" t="s">
        <v>916</v>
      </c>
      <c r="M854" s="14"/>
      <c r="N854" s="14" t="s">
        <v>105</v>
      </c>
      <c r="O854" s="14"/>
      <c r="P854" s="15" t="s">
        <v>48</v>
      </c>
      <c r="Q854" s="16">
        <v>4199</v>
      </c>
      <c r="R854" s="17">
        <v>60</v>
      </c>
      <c r="S854" s="27">
        <v>1931.5399999999997</v>
      </c>
      <c r="T854" s="19" t="s">
        <v>36</v>
      </c>
      <c r="U854" s="20" t="s">
        <v>39</v>
      </c>
      <c r="V854" s="21" t="s">
        <v>59</v>
      </c>
      <c r="W854" s="22">
        <v>6</v>
      </c>
      <c r="X854" s="23"/>
    </row>
    <row r="855" spans="1:24" s="1" customFormat="1" ht="26" customHeight="1" x14ac:dyDescent="0.3">
      <c r="A855" s="24" t="s">
        <v>23</v>
      </c>
      <c r="B855" s="24" t="s">
        <v>914</v>
      </c>
      <c r="C855" s="12" t="s">
        <v>915</v>
      </c>
      <c r="D855" s="50"/>
      <c r="E855" s="35" t="str">
        <f>HYPERLINK("https://www.google.ru/search?q=1006016-012&amp;newwindow=1&amp;tbm=isch","Еще фото")</f>
        <v>Еще фото</v>
      </c>
      <c r="F855" s="13" t="s">
        <v>26</v>
      </c>
      <c r="G855" s="24" t="s">
        <v>874</v>
      </c>
      <c r="H855" s="24" t="s">
        <v>28</v>
      </c>
      <c r="I855" s="24" t="s">
        <v>874</v>
      </c>
      <c r="J855" s="14" t="s">
        <v>45</v>
      </c>
      <c r="K855" s="15" t="s">
        <v>54</v>
      </c>
      <c r="L855" s="53"/>
      <c r="M855" s="14"/>
      <c r="N855" s="14" t="s">
        <v>105</v>
      </c>
      <c r="O855" s="14"/>
      <c r="P855" s="15" t="s">
        <v>48</v>
      </c>
      <c r="Q855" s="16">
        <v>4199</v>
      </c>
      <c r="R855" s="17">
        <v>60</v>
      </c>
      <c r="S855" s="27">
        <v>1931.5399999999997</v>
      </c>
      <c r="T855" s="19" t="s">
        <v>36</v>
      </c>
      <c r="U855" s="20" t="s">
        <v>40</v>
      </c>
      <c r="V855" s="21" t="s">
        <v>42</v>
      </c>
      <c r="W855" s="22">
        <v>88</v>
      </c>
      <c r="X855" s="23"/>
    </row>
    <row r="856" spans="1:24" s="1" customFormat="1" ht="26" customHeight="1" x14ac:dyDescent="0.3">
      <c r="A856" s="24" t="s">
        <v>23</v>
      </c>
      <c r="B856" s="24" t="s">
        <v>914</v>
      </c>
      <c r="C856" s="12" t="s">
        <v>915</v>
      </c>
      <c r="D856" s="50"/>
      <c r="E856" s="35" t="str">
        <f>HYPERLINK("https://www.google.ru/search?q=1006016-012&amp;newwindow=1&amp;tbm=isch","Еще фото")</f>
        <v>Еще фото</v>
      </c>
      <c r="F856" s="13" t="s">
        <v>26</v>
      </c>
      <c r="G856" s="24" t="s">
        <v>874</v>
      </c>
      <c r="H856" s="24" t="s">
        <v>28</v>
      </c>
      <c r="I856" s="24" t="s">
        <v>874</v>
      </c>
      <c r="J856" s="14" t="s">
        <v>45</v>
      </c>
      <c r="K856" s="15" t="s">
        <v>54</v>
      </c>
      <c r="L856" s="53"/>
      <c r="M856" s="14"/>
      <c r="N856" s="14" t="s">
        <v>105</v>
      </c>
      <c r="O856" s="14"/>
      <c r="P856" s="15" t="s">
        <v>48</v>
      </c>
      <c r="Q856" s="16">
        <v>4199</v>
      </c>
      <c r="R856" s="17">
        <v>60</v>
      </c>
      <c r="S856" s="27">
        <v>1931.5399999999997</v>
      </c>
      <c r="T856" s="19" t="s">
        <v>36</v>
      </c>
      <c r="U856" s="20" t="s">
        <v>41</v>
      </c>
      <c r="V856" s="21" t="s">
        <v>50</v>
      </c>
      <c r="W856" s="22">
        <v>167</v>
      </c>
      <c r="X856" s="23"/>
    </row>
    <row r="857" spans="1:24" s="1" customFormat="1" ht="26" customHeight="1" x14ac:dyDescent="0.3">
      <c r="A857" s="24" t="s">
        <v>23</v>
      </c>
      <c r="B857" s="24" t="s">
        <v>914</v>
      </c>
      <c r="C857" s="12" t="s">
        <v>915</v>
      </c>
      <c r="D857" s="51"/>
      <c r="E857" s="35" t="str">
        <f>HYPERLINK("https://www.google.ru/search?q=1006016-012&amp;newwindow=1&amp;tbm=isch","Еще фото")</f>
        <v>Еще фото</v>
      </c>
      <c r="F857" s="13" t="s">
        <v>26</v>
      </c>
      <c r="G857" s="24" t="s">
        <v>874</v>
      </c>
      <c r="H857" s="24" t="s">
        <v>28</v>
      </c>
      <c r="I857" s="24" t="s">
        <v>874</v>
      </c>
      <c r="J857" s="14" t="s">
        <v>45</v>
      </c>
      <c r="K857" s="15" t="s">
        <v>54</v>
      </c>
      <c r="L857" s="54"/>
      <c r="M857" s="14"/>
      <c r="N857" s="14" t="s">
        <v>105</v>
      </c>
      <c r="O857" s="14"/>
      <c r="P857" s="15" t="s">
        <v>48</v>
      </c>
      <c r="Q857" s="16">
        <v>4199</v>
      </c>
      <c r="R857" s="17">
        <v>60</v>
      </c>
      <c r="S857" s="27">
        <v>1931.5399999999997</v>
      </c>
      <c r="T857" s="19" t="s">
        <v>36</v>
      </c>
      <c r="U857" s="20" t="s">
        <v>49</v>
      </c>
      <c r="V857" s="21" t="s">
        <v>60</v>
      </c>
      <c r="W857" s="22">
        <v>107</v>
      </c>
      <c r="X857" s="23"/>
    </row>
    <row r="858" spans="1:24" s="1" customFormat="1" ht="21" customHeight="1" x14ac:dyDescent="0.3">
      <c r="A858" s="11" t="s">
        <v>23</v>
      </c>
      <c r="B858" s="11" t="s">
        <v>917</v>
      </c>
      <c r="C858" s="25" t="s">
        <v>918</v>
      </c>
      <c r="D858" s="49"/>
      <c r="E858" s="35" t="str">
        <f>HYPERLINK("https://www.google.ru/search?q=1006016-121&amp;newwindow=1&amp;tbm=isch","Еще фото")</f>
        <v>Еще фото</v>
      </c>
      <c r="F858" s="13" t="s">
        <v>53</v>
      </c>
      <c r="G858" s="11" t="s">
        <v>874</v>
      </c>
      <c r="H858" s="11" t="s">
        <v>28</v>
      </c>
      <c r="I858" s="14" t="s">
        <v>874</v>
      </c>
      <c r="J858" s="14" t="s">
        <v>45</v>
      </c>
      <c r="K858" s="15" t="s">
        <v>54</v>
      </c>
      <c r="L858" s="52" t="s">
        <v>919</v>
      </c>
      <c r="M858" s="14"/>
      <c r="N858" s="14" t="s">
        <v>108</v>
      </c>
      <c r="O858" s="14"/>
      <c r="P858" s="15" t="s">
        <v>48</v>
      </c>
      <c r="Q858" s="16">
        <v>4199</v>
      </c>
      <c r="R858" s="17">
        <v>60</v>
      </c>
      <c r="S858" s="27">
        <v>1931.5399999999997</v>
      </c>
      <c r="T858" s="19" t="s">
        <v>36</v>
      </c>
      <c r="U858" s="20" t="s">
        <v>39</v>
      </c>
      <c r="V858" s="21" t="s">
        <v>59</v>
      </c>
      <c r="W858" s="22">
        <v>7</v>
      </c>
      <c r="X858" s="23"/>
    </row>
    <row r="859" spans="1:24" s="1" customFormat="1" ht="21" customHeight="1" x14ac:dyDescent="0.3">
      <c r="A859" s="24" t="s">
        <v>23</v>
      </c>
      <c r="B859" s="24" t="s">
        <v>917</v>
      </c>
      <c r="C859" s="28" t="s">
        <v>918</v>
      </c>
      <c r="D859" s="50"/>
      <c r="E859" s="35" t="str">
        <f>HYPERLINK("https://www.google.ru/search?q=1006016-121&amp;newwindow=1&amp;tbm=isch","Еще фото")</f>
        <v>Еще фото</v>
      </c>
      <c r="F859" s="13" t="s">
        <v>53</v>
      </c>
      <c r="G859" s="24" t="s">
        <v>874</v>
      </c>
      <c r="H859" s="24" t="s">
        <v>28</v>
      </c>
      <c r="I859" s="24" t="s">
        <v>874</v>
      </c>
      <c r="J859" s="14" t="s">
        <v>45</v>
      </c>
      <c r="K859" s="15" t="s">
        <v>54</v>
      </c>
      <c r="L859" s="53"/>
      <c r="M859" s="14"/>
      <c r="N859" s="14" t="s">
        <v>108</v>
      </c>
      <c r="O859" s="14"/>
      <c r="P859" s="15" t="s">
        <v>48</v>
      </c>
      <c r="Q859" s="16">
        <v>4199</v>
      </c>
      <c r="R859" s="17">
        <v>60</v>
      </c>
      <c r="S859" s="27">
        <v>1931.5399999999997</v>
      </c>
      <c r="T859" s="19" t="s">
        <v>36</v>
      </c>
      <c r="U859" s="20" t="s">
        <v>40</v>
      </c>
      <c r="V859" s="21" t="s">
        <v>42</v>
      </c>
      <c r="W859" s="22">
        <v>104</v>
      </c>
      <c r="X859" s="23"/>
    </row>
    <row r="860" spans="1:24" s="1" customFormat="1" ht="21" customHeight="1" x14ac:dyDescent="0.3">
      <c r="A860" s="24" t="s">
        <v>23</v>
      </c>
      <c r="B860" s="24" t="s">
        <v>917</v>
      </c>
      <c r="C860" s="28" t="s">
        <v>918</v>
      </c>
      <c r="D860" s="50"/>
      <c r="E860" s="35" t="str">
        <f>HYPERLINK("https://www.google.ru/search?q=1006016-121&amp;newwindow=1&amp;tbm=isch","Еще фото")</f>
        <v>Еще фото</v>
      </c>
      <c r="F860" s="13" t="s">
        <v>53</v>
      </c>
      <c r="G860" s="24" t="s">
        <v>874</v>
      </c>
      <c r="H860" s="24" t="s">
        <v>28</v>
      </c>
      <c r="I860" s="24" t="s">
        <v>874</v>
      </c>
      <c r="J860" s="14" t="s">
        <v>45</v>
      </c>
      <c r="K860" s="15" t="s">
        <v>54</v>
      </c>
      <c r="L860" s="53"/>
      <c r="M860" s="14"/>
      <c r="N860" s="14" t="s">
        <v>108</v>
      </c>
      <c r="O860" s="14"/>
      <c r="P860" s="15" t="s">
        <v>48</v>
      </c>
      <c r="Q860" s="16">
        <v>4199</v>
      </c>
      <c r="R860" s="17">
        <v>60</v>
      </c>
      <c r="S860" s="27">
        <v>1931.5399999999997</v>
      </c>
      <c r="T860" s="19" t="s">
        <v>36</v>
      </c>
      <c r="U860" s="20" t="s">
        <v>41</v>
      </c>
      <c r="V860" s="21" t="s">
        <v>50</v>
      </c>
      <c r="W860" s="22">
        <v>197</v>
      </c>
      <c r="X860" s="23"/>
    </row>
    <row r="861" spans="1:24" s="1" customFormat="1" ht="21" customHeight="1" x14ac:dyDescent="0.3">
      <c r="A861" s="24" t="s">
        <v>23</v>
      </c>
      <c r="B861" s="24" t="s">
        <v>917</v>
      </c>
      <c r="C861" s="28" t="s">
        <v>918</v>
      </c>
      <c r="D861" s="50"/>
      <c r="E861" s="35" t="str">
        <f>HYPERLINK("https://www.google.ru/search?q=1006016-121&amp;newwindow=1&amp;tbm=isch","Еще фото")</f>
        <v>Еще фото</v>
      </c>
      <c r="F861" s="13" t="s">
        <v>53</v>
      </c>
      <c r="G861" s="24" t="s">
        <v>874</v>
      </c>
      <c r="H861" s="24" t="s">
        <v>28</v>
      </c>
      <c r="I861" s="24" t="s">
        <v>874</v>
      </c>
      <c r="J861" s="14" t="s">
        <v>45</v>
      </c>
      <c r="K861" s="15" t="s">
        <v>54</v>
      </c>
      <c r="L861" s="53"/>
      <c r="M861" s="14"/>
      <c r="N861" s="14" t="s">
        <v>108</v>
      </c>
      <c r="O861" s="14"/>
      <c r="P861" s="15" t="s">
        <v>48</v>
      </c>
      <c r="Q861" s="16">
        <v>4199</v>
      </c>
      <c r="R861" s="17">
        <v>60</v>
      </c>
      <c r="S861" s="27">
        <v>1931.5399999999997</v>
      </c>
      <c r="T861" s="19" t="s">
        <v>36</v>
      </c>
      <c r="U861" s="20" t="s">
        <v>49</v>
      </c>
      <c r="V861" s="21" t="s">
        <v>60</v>
      </c>
      <c r="W861" s="22">
        <v>127</v>
      </c>
      <c r="X861" s="23"/>
    </row>
    <row r="862" spans="1:24" s="1" customFormat="1" ht="32" customHeight="1" x14ac:dyDescent="0.3">
      <c r="A862" s="24" t="s">
        <v>23</v>
      </c>
      <c r="B862" s="24" t="s">
        <v>917</v>
      </c>
      <c r="C862" s="28" t="s">
        <v>918</v>
      </c>
      <c r="D862" s="51"/>
      <c r="E862" s="35" t="str">
        <f>HYPERLINK("https://www.google.ru/search?q=1006016-121&amp;newwindow=1&amp;tbm=isch","Еще фото")</f>
        <v>Еще фото</v>
      </c>
      <c r="F862" s="13" t="s">
        <v>53</v>
      </c>
      <c r="G862" s="24" t="s">
        <v>874</v>
      </c>
      <c r="H862" s="24" t="s">
        <v>28</v>
      </c>
      <c r="I862" s="24" t="s">
        <v>874</v>
      </c>
      <c r="J862" s="14" t="s">
        <v>45</v>
      </c>
      <c r="K862" s="15" t="s">
        <v>54</v>
      </c>
      <c r="L862" s="54"/>
      <c r="M862" s="14"/>
      <c r="N862" s="14" t="s">
        <v>108</v>
      </c>
      <c r="O862" s="14"/>
      <c r="P862" s="15" t="s">
        <v>48</v>
      </c>
      <c r="Q862" s="16">
        <v>4199</v>
      </c>
      <c r="R862" s="17">
        <v>60</v>
      </c>
      <c r="S862" s="27">
        <v>1931.5399999999997</v>
      </c>
      <c r="T862" s="19" t="s">
        <v>36</v>
      </c>
      <c r="U862" s="20" t="s">
        <v>61</v>
      </c>
      <c r="V862" s="21" t="s">
        <v>62</v>
      </c>
      <c r="W862" s="22">
        <v>6</v>
      </c>
      <c r="X862" s="23"/>
    </row>
    <row r="863" spans="1:24" s="1" customFormat="1" ht="21" customHeight="1" x14ac:dyDescent="0.3">
      <c r="A863" s="11" t="s">
        <v>23</v>
      </c>
      <c r="B863" s="11" t="s">
        <v>920</v>
      </c>
      <c r="C863" s="25" t="s">
        <v>921</v>
      </c>
      <c r="D863" s="49"/>
      <c r="E863" s="35" t="str">
        <f>HYPERLINK("https://www.google.ru/search?q=1006017-120&amp;newwindow=1&amp;tbm=isch","Еще фото")</f>
        <v>Еще фото</v>
      </c>
      <c r="F863" s="26"/>
      <c r="G863" s="11" t="s">
        <v>874</v>
      </c>
      <c r="H863" s="11" t="s">
        <v>28</v>
      </c>
      <c r="I863" s="14" t="s">
        <v>874</v>
      </c>
      <c r="J863" s="14" t="s">
        <v>45</v>
      </c>
      <c r="K863" s="15" t="s">
        <v>54</v>
      </c>
      <c r="L863" s="52" t="s">
        <v>922</v>
      </c>
      <c r="M863" s="14"/>
      <c r="N863" s="14" t="s">
        <v>108</v>
      </c>
      <c r="O863" s="14"/>
      <c r="P863" s="15" t="s">
        <v>172</v>
      </c>
      <c r="Q863" s="16">
        <v>5199</v>
      </c>
      <c r="R863" s="17">
        <v>60</v>
      </c>
      <c r="S863" s="27">
        <v>2391.5399999999995</v>
      </c>
      <c r="T863" s="19" t="s">
        <v>36</v>
      </c>
      <c r="U863" s="20" t="s">
        <v>39</v>
      </c>
      <c r="V863" s="21" t="s">
        <v>59</v>
      </c>
      <c r="W863" s="22">
        <v>20</v>
      </c>
      <c r="X863" s="23"/>
    </row>
    <row r="864" spans="1:24" s="1" customFormat="1" ht="21" customHeight="1" x14ac:dyDescent="0.3">
      <c r="A864" s="24" t="s">
        <v>23</v>
      </c>
      <c r="B864" s="24" t="s">
        <v>920</v>
      </c>
      <c r="C864" s="28" t="s">
        <v>921</v>
      </c>
      <c r="D864" s="50"/>
      <c r="E864" s="35" t="str">
        <f>HYPERLINK("https://www.google.ru/search?q=1006017-120&amp;newwindow=1&amp;tbm=isch","Еще фото")</f>
        <v>Еще фото</v>
      </c>
      <c r="F864" s="26"/>
      <c r="G864" s="24" t="s">
        <v>874</v>
      </c>
      <c r="H864" s="24" t="s">
        <v>28</v>
      </c>
      <c r="I864" s="24" t="s">
        <v>874</v>
      </c>
      <c r="J864" s="14" t="s">
        <v>45</v>
      </c>
      <c r="K864" s="15" t="s">
        <v>54</v>
      </c>
      <c r="L864" s="53"/>
      <c r="M864" s="14"/>
      <c r="N864" s="14" t="s">
        <v>108</v>
      </c>
      <c r="O864" s="14"/>
      <c r="P864" s="15" t="s">
        <v>172</v>
      </c>
      <c r="Q864" s="16">
        <v>5199</v>
      </c>
      <c r="R864" s="17">
        <v>60</v>
      </c>
      <c r="S864" s="27">
        <v>2391.5399999999995</v>
      </c>
      <c r="T864" s="19" t="s">
        <v>36</v>
      </c>
      <c r="U864" s="20" t="s">
        <v>40</v>
      </c>
      <c r="V864" s="21" t="s">
        <v>42</v>
      </c>
      <c r="W864" s="22">
        <v>108</v>
      </c>
      <c r="X864" s="23"/>
    </row>
    <row r="865" spans="1:24" s="1" customFormat="1" ht="21" customHeight="1" x14ac:dyDescent="0.3">
      <c r="A865" s="24" t="s">
        <v>23</v>
      </c>
      <c r="B865" s="24" t="s">
        <v>920</v>
      </c>
      <c r="C865" s="28" t="s">
        <v>921</v>
      </c>
      <c r="D865" s="50"/>
      <c r="E865" s="35" t="str">
        <f>HYPERLINK("https://www.google.ru/search?q=1006017-120&amp;newwindow=1&amp;tbm=isch","Еще фото")</f>
        <v>Еще фото</v>
      </c>
      <c r="F865" s="26"/>
      <c r="G865" s="24" t="s">
        <v>874</v>
      </c>
      <c r="H865" s="24" t="s">
        <v>28</v>
      </c>
      <c r="I865" s="24" t="s">
        <v>874</v>
      </c>
      <c r="J865" s="14" t="s">
        <v>45</v>
      </c>
      <c r="K865" s="15" t="s">
        <v>54</v>
      </c>
      <c r="L865" s="53"/>
      <c r="M865" s="14"/>
      <c r="N865" s="14" t="s">
        <v>108</v>
      </c>
      <c r="O865" s="14"/>
      <c r="P865" s="15" t="s">
        <v>172</v>
      </c>
      <c r="Q865" s="16">
        <v>5199</v>
      </c>
      <c r="R865" s="17">
        <v>60</v>
      </c>
      <c r="S865" s="27">
        <v>2391.5399999999995</v>
      </c>
      <c r="T865" s="19" t="s">
        <v>36</v>
      </c>
      <c r="U865" s="20" t="s">
        <v>41</v>
      </c>
      <c r="V865" s="21" t="s">
        <v>50</v>
      </c>
      <c r="W865" s="22">
        <v>138</v>
      </c>
      <c r="X865" s="23"/>
    </row>
    <row r="866" spans="1:24" s="1" customFormat="1" ht="21" customHeight="1" x14ac:dyDescent="0.3">
      <c r="A866" s="24" t="s">
        <v>23</v>
      </c>
      <c r="B866" s="24" t="s">
        <v>920</v>
      </c>
      <c r="C866" s="28" t="s">
        <v>921</v>
      </c>
      <c r="D866" s="50"/>
      <c r="E866" s="35" t="str">
        <f>HYPERLINK("https://www.google.ru/search?q=1006017-120&amp;newwindow=1&amp;tbm=isch","Еще фото")</f>
        <v>Еще фото</v>
      </c>
      <c r="F866" s="26"/>
      <c r="G866" s="24" t="s">
        <v>874</v>
      </c>
      <c r="H866" s="24" t="s">
        <v>28</v>
      </c>
      <c r="I866" s="24" t="s">
        <v>874</v>
      </c>
      <c r="J866" s="14" t="s">
        <v>45</v>
      </c>
      <c r="K866" s="15" t="s">
        <v>54</v>
      </c>
      <c r="L866" s="53"/>
      <c r="M866" s="14"/>
      <c r="N866" s="14" t="s">
        <v>108</v>
      </c>
      <c r="O866" s="14"/>
      <c r="P866" s="15" t="s">
        <v>172</v>
      </c>
      <c r="Q866" s="16">
        <v>5199</v>
      </c>
      <c r="R866" s="17">
        <v>60</v>
      </c>
      <c r="S866" s="27">
        <v>2391.5399999999995</v>
      </c>
      <c r="T866" s="19" t="s">
        <v>36</v>
      </c>
      <c r="U866" s="20" t="s">
        <v>49</v>
      </c>
      <c r="V866" s="21" t="s">
        <v>60</v>
      </c>
      <c r="W866" s="22">
        <v>110</v>
      </c>
      <c r="X866" s="23"/>
    </row>
    <row r="867" spans="1:24" s="1" customFormat="1" ht="32" customHeight="1" x14ac:dyDescent="0.3">
      <c r="A867" s="24" t="s">
        <v>23</v>
      </c>
      <c r="B867" s="24" t="s">
        <v>920</v>
      </c>
      <c r="C867" s="28" t="s">
        <v>921</v>
      </c>
      <c r="D867" s="51"/>
      <c r="E867" s="35" t="str">
        <f>HYPERLINK("https://www.google.ru/search?q=1006017-120&amp;newwindow=1&amp;tbm=isch","Еще фото")</f>
        <v>Еще фото</v>
      </c>
      <c r="F867" s="26"/>
      <c r="G867" s="24" t="s">
        <v>874</v>
      </c>
      <c r="H867" s="24" t="s">
        <v>28</v>
      </c>
      <c r="I867" s="24" t="s">
        <v>874</v>
      </c>
      <c r="J867" s="14" t="s">
        <v>45</v>
      </c>
      <c r="K867" s="15" t="s">
        <v>54</v>
      </c>
      <c r="L867" s="54"/>
      <c r="M867" s="14"/>
      <c r="N867" s="14" t="s">
        <v>108</v>
      </c>
      <c r="O867" s="14"/>
      <c r="P867" s="15" t="s">
        <v>172</v>
      </c>
      <c r="Q867" s="16">
        <v>5199</v>
      </c>
      <c r="R867" s="17">
        <v>60</v>
      </c>
      <c r="S867" s="27">
        <v>2391.5399999999995</v>
      </c>
      <c r="T867" s="19" t="s">
        <v>36</v>
      </c>
      <c r="U867" s="20" t="s">
        <v>61</v>
      </c>
      <c r="V867" s="21" t="s">
        <v>62</v>
      </c>
      <c r="W867" s="22">
        <v>32</v>
      </c>
      <c r="X867" s="23"/>
    </row>
    <row r="868" spans="1:24" s="1" customFormat="1" ht="21" customHeight="1" x14ac:dyDescent="0.3">
      <c r="A868" s="11" t="s">
        <v>23</v>
      </c>
      <c r="B868" s="11" t="s">
        <v>923</v>
      </c>
      <c r="C868" s="25" t="s">
        <v>924</v>
      </c>
      <c r="D868" s="49"/>
      <c r="E868" s="35" t="str">
        <f>HYPERLINK("https://www.google.ru/search?q=1006017-320&amp;newwindow=1&amp;tbm=isch","Еще фото")</f>
        <v>Еще фото</v>
      </c>
      <c r="F868" s="26"/>
      <c r="G868" s="11" t="s">
        <v>874</v>
      </c>
      <c r="H868" s="11" t="s">
        <v>28</v>
      </c>
      <c r="I868" s="14" t="s">
        <v>874</v>
      </c>
      <c r="J868" s="14" t="s">
        <v>45</v>
      </c>
      <c r="K868" s="15" t="s">
        <v>54</v>
      </c>
      <c r="L868" s="52" t="s">
        <v>922</v>
      </c>
      <c r="M868" s="14"/>
      <c r="N868" s="14" t="s">
        <v>144</v>
      </c>
      <c r="O868" s="14"/>
      <c r="P868" s="15" t="s">
        <v>172</v>
      </c>
      <c r="Q868" s="16">
        <v>5199</v>
      </c>
      <c r="R868" s="17">
        <v>60</v>
      </c>
      <c r="S868" s="27">
        <v>2391.5399999999995</v>
      </c>
      <c r="T868" s="19" t="s">
        <v>36</v>
      </c>
      <c r="U868" s="20" t="s">
        <v>39</v>
      </c>
      <c r="V868" s="21" t="s">
        <v>59</v>
      </c>
      <c r="W868" s="22">
        <v>22</v>
      </c>
      <c r="X868" s="23"/>
    </row>
    <row r="869" spans="1:24" s="1" customFormat="1" ht="21" customHeight="1" x14ac:dyDescent="0.3">
      <c r="A869" s="24" t="s">
        <v>23</v>
      </c>
      <c r="B869" s="24" t="s">
        <v>923</v>
      </c>
      <c r="C869" s="28" t="s">
        <v>924</v>
      </c>
      <c r="D869" s="50"/>
      <c r="E869" s="35" t="str">
        <f>HYPERLINK("https://www.google.ru/search?q=1006017-320&amp;newwindow=1&amp;tbm=isch","Еще фото")</f>
        <v>Еще фото</v>
      </c>
      <c r="F869" s="26"/>
      <c r="G869" s="24" t="s">
        <v>874</v>
      </c>
      <c r="H869" s="24" t="s">
        <v>28</v>
      </c>
      <c r="I869" s="24" t="s">
        <v>874</v>
      </c>
      <c r="J869" s="14" t="s">
        <v>45</v>
      </c>
      <c r="K869" s="15" t="s">
        <v>54</v>
      </c>
      <c r="L869" s="53"/>
      <c r="M869" s="14"/>
      <c r="N869" s="14" t="s">
        <v>144</v>
      </c>
      <c r="O869" s="14"/>
      <c r="P869" s="15" t="s">
        <v>172</v>
      </c>
      <c r="Q869" s="16">
        <v>5199</v>
      </c>
      <c r="R869" s="17">
        <v>60</v>
      </c>
      <c r="S869" s="27">
        <v>2391.5399999999995</v>
      </c>
      <c r="T869" s="19" t="s">
        <v>36</v>
      </c>
      <c r="U869" s="20" t="s">
        <v>40</v>
      </c>
      <c r="V869" s="21" t="s">
        <v>42</v>
      </c>
      <c r="W869" s="22">
        <v>104</v>
      </c>
      <c r="X869" s="23"/>
    </row>
    <row r="870" spans="1:24" s="1" customFormat="1" ht="21" customHeight="1" x14ac:dyDescent="0.3">
      <c r="A870" s="24" t="s">
        <v>23</v>
      </c>
      <c r="B870" s="24" t="s">
        <v>923</v>
      </c>
      <c r="C870" s="28" t="s">
        <v>924</v>
      </c>
      <c r="D870" s="50"/>
      <c r="E870" s="35" t="str">
        <f>HYPERLINK("https://www.google.ru/search?q=1006017-320&amp;newwindow=1&amp;tbm=isch","Еще фото")</f>
        <v>Еще фото</v>
      </c>
      <c r="F870" s="26"/>
      <c r="G870" s="24" t="s">
        <v>874</v>
      </c>
      <c r="H870" s="24" t="s">
        <v>28</v>
      </c>
      <c r="I870" s="24" t="s">
        <v>874</v>
      </c>
      <c r="J870" s="14" t="s">
        <v>45</v>
      </c>
      <c r="K870" s="15" t="s">
        <v>54</v>
      </c>
      <c r="L870" s="53"/>
      <c r="M870" s="14"/>
      <c r="N870" s="14" t="s">
        <v>144</v>
      </c>
      <c r="O870" s="14"/>
      <c r="P870" s="15" t="s">
        <v>172</v>
      </c>
      <c r="Q870" s="16">
        <v>5199</v>
      </c>
      <c r="R870" s="17">
        <v>60</v>
      </c>
      <c r="S870" s="27">
        <v>2391.5399999999995</v>
      </c>
      <c r="T870" s="19" t="s">
        <v>36</v>
      </c>
      <c r="U870" s="20" t="s">
        <v>41</v>
      </c>
      <c r="V870" s="21" t="s">
        <v>50</v>
      </c>
      <c r="W870" s="22">
        <v>150</v>
      </c>
      <c r="X870" s="23"/>
    </row>
    <row r="871" spans="1:24" s="1" customFormat="1" ht="21" customHeight="1" x14ac:dyDescent="0.3">
      <c r="A871" s="24" t="s">
        <v>23</v>
      </c>
      <c r="B871" s="24" t="s">
        <v>923</v>
      </c>
      <c r="C871" s="28" t="s">
        <v>924</v>
      </c>
      <c r="D871" s="50"/>
      <c r="E871" s="35" t="str">
        <f>HYPERLINK("https://www.google.ru/search?q=1006017-320&amp;newwindow=1&amp;tbm=isch","Еще фото")</f>
        <v>Еще фото</v>
      </c>
      <c r="F871" s="26"/>
      <c r="G871" s="24" t="s">
        <v>874</v>
      </c>
      <c r="H871" s="24" t="s">
        <v>28</v>
      </c>
      <c r="I871" s="24" t="s">
        <v>874</v>
      </c>
      <c r="J871" s="14" t="s">
        <v>45</v>
      </c>
      <c r="K871" s="15" t="s">
        <v>54</v>
      </c>
      <c r="L871" s="53"/>
      <c r="M871" s="14"/>
      <c r="N871" s="14" t="s">
        <v>144</v>
      </c>
      <c r="O871" s="14"/>
      <c r="P871" s="15" t="s">
        <v>172</v>
      </c>
      <c r="Q871" s="16">
        <v>5199</v>
      </c>
      <c r="R871" s="17">
        <v>60</v>
      </c>
      <c r="S871" s="27">
        <v>2391.5399999999995</v>
      </c>
      <c r="T871" s="19" t="s">
        <v>36</v>
      </c>
      <c r="U871" s="20" t="s">
        <v>49</v>
      </c>
      <c r="V871" s="21" t="s">
        <v>60</v>
      </c>
      <c r="W871" s="22">
        <v>110</v>
      </c>
      <c r="X871" s="23"/>
    </row>
    <row r="872" spans="1:24" s="1" customFormat="1" ht="32" customHeight="1" x14ac:dyDescent="0.3">
      <c r="A872" s="24" t="s">
        <v>23</v>
      </c>
      <c r="B872" s="24" t="s">
        <v>923</v>
      </c>
      <c r="C872" s="28" t="s">
        <v>924</v>
      </c>
      <c r="D872" s="51"/>
      <c r="E872" s="35" t="str">
        <f>HYPERLINK("https://www.google.ru/search?q=1006017-320&amp;newwindow=1&amp;tbm=isch","Еще фото")</f>
        <v>Еще фото</v>
      </c>
      <c r="F872" s="26"/>
      <c r="G872" s="24" t="s">
        <v>874</v>
      </c>
      <c r="H872" s="24" t="s">
        <v>28</v>
      </c>
      <c r="I872" s="24" t="s">
        <v>874</v>
      </c>
      <c r="J872" s="14" t="s">
        <v>45</v>
      </c>
      <c r="K872" s="15" t="s">
        <v>54</v>
      </c>
      <c r="L872" s="54"/>
      <c r="M872" s="14"/>
      <c r="N872" s="14" t="s">
        <v>144</v>
      </c>
      <c r="O872" s="14"/>
      <c r="P872" s="15" t="s">
        <v>172</v>
      </c>
      <c r="Q872" s="16">
        <v>5199</v>
      </c>
      <c r="R872" s="17">
        <v>60</v>
      </c>
      <c r="S872" s="27">
        <v>2391.5399999999995</v>
      </c>
      <c r="T872" s="19" t="s">
        <v>36</v>
      </c>
      <c r="U872" s="20" t="s">
        <v>61</v>
      </c>
      <c r="V872" s="21" t="s">
        <v>62</v>
      </c>
      <c r="W872" s="22">
        <v>33</v>
      </c>
      <c r="X872" s="23"/>
    </row>
    <row r="873" spans="1:24" s="1" customFormat="1" ht="52.05" customHeight="1" x14ac:dyDescent="0.3">
      <c r="A873" s="11" t="s">
        <v>23</v>
      </c>
      <c r="B873" s="11" t="s">
        <v>925</v>
      </c>
      <c r="C873" s="12" t="s">
        <v>926</v>
      </c>
      <c r="D873" s="55"/>
      <c r="E873" s="35" t="str">
        <f>HYPERLINK("https://www.google.ru/search?q=1006020-001&amp;newwindow=1&amp;tbm=isch","Еще фото")</f>
        <v>Еще фото</v>
      </c>
      <c r="F873" s="26" t="s">
        <v>77</v>
      </c>
      <c r="G873" s="11" t="s">
        <v>874</v>
      </c>
      <c r="H873" s="11" t="s">
        <v>28</v>
      </c>
      <c r="I873" s="14" t="s">
        <v>874</v>
      </c>
      <c r="J873" s="14" t="s">
        <v>30</v>
      </c>
      <c r="K873" s="15" t="s">
        <v>54</v>
      </c>
      <c r="L873" s="52" t="s">
        <v>927</v>
      </c>
      <c r="M873" s="14"/>
      <c r="N873" s="14" t="s">
        <v>57</v>
      </c>
      <c r="O873" s="14"/>
      <c r="P873" s="15" t="s">
        <v>155</v>
      </c>
      <c r="Q873" s="16">
        <v>2399</v>
      </c>
      <c r="R873" s="17">
        <v>60</v>
      </c>
      <c r="S873" s="18">
        <v>1103.54</v>
      </c>
      <c r="T873" s="19" t="s">
        <v>36</v>
      </c>
      <c r="U873" s="20" t="s">
        <v>41</v>
      </c>
      <c r="V873" s="21" t="s">
        <v>50</v>
      </c>
      <c r="W873" s="22">
        <v>24</v>
      </c>
      <c r="X873" s="23"/>
    </row>
    <row r="874" spans="1:24" s="1" customFormat="1" ht="61.05" customHeight="1" x14ac:dyDescent="0.3">
      <c r="A874" s="24" t="s">
        <v>23</v>
      </c>
      <c r="B874" s="24" t="s">
        <v>925</v>
      </c>
      <c r="C874" s="12" t="s">
        <v>926</v>
      </c>
      <c r="D874" s="56"/>
      <c r="E874" s="35" t="str">
        <f>HYPERLINK("https://www.google.ru/search?q=1006020-001&amp;newwindow=1&amp;tbm=isch","Еще фото")</f>
        <v>Еще фото</v>
      </c>
      <c r="F874" s="26" t="s">
        <v>77</v>
      </c>
      <c r="G874" s="24" t="s">
        <v>874</v>
      </c>
      <c r="H874" s="24" t="s">
        <v>28</v>
      </c>
      <c r="I874" s="24" t="s">
        <v>874</v>
      </c>
      <c r="J874" s="14" t="s">
        <v>30</v>
      </c>
      <c r="K874" s="15" t="s">
        <v>54</v>
      </c>
      <c r="L874" s="54"/>
      <c r="M874" s="14"/>
      <c r="N874" s="14" t="s">
        <v>57</v>
      </c>
      <c r="O874" s="14"/>
      <c r="P874" s="15" t="s">
        <v>155</v>
      </c>
      <c r="Q874" s="16">
        <v>2399</v>
      </c>
      <c r="R874" s="17">
        <v>60</v>
      </c>
      <c r="S874" s="18">
        <v>1103.54</v>
      </c>
      <c r="T874" s="19" t="s">
        <v>36</v>
      </c>
      <c r="U874" s="20" t="s">
        <v>49</v>
      </c>
      <c r="V874" s="21" t="s">
        <v>60</v>
      </c>
      <c r="W874" s="22">
        <v>2</v>
      </c>
      <c r="X874" s="23"/>
    </row>
    <row r="875" spans="1:24" s="1" customFormat="1" ht="21" customHeight="1" x14ac:dyDescent="0.3">
      <c r="A875" s="11" t="s">
        <v>23</v>
      </c>
      <c r="B875" s="11" t="s">
        <v>928</v>
      </c>
      <c r="C875" s="25" t="s">
        <v>929</v>
      </c>
      <c r="D875" s="49"/>
      <c r="E875" s="35" t="str">
        <f>HYPERLINK("https://www.google.ru/search?q=1006026-120&amp;newwindow=1&amp;tbm=isch","Еще фото")</f>
        <v>Еще фото</v>
      </c>
      <c r="F875" s="26"/>
      <c r="G875" s="11" t="s">
        <v>874</v>
      </c>
      <c r="H875" s="11" t="s">
        <v>28</v>
      </c>
      <c r="I875" s="14" t="s">
        <v>874</v>
      </c>
      <c r="J875" s="14" t="s">
        <v>45</v>
      </c>
      <c r="K875" s="15" t="s">
        <v>31</v>
      </c>
      <c r="L875" s="52" t="s">
        <v>883</v>
      </c>
      <c r="M875" s="14"/>
      <c r="N875" s="14" t="s">
        <v>108</v>
      </c>
      <c r="O875" s="14"/>
      <c r="P875" s="15" t="s">
        <v>136</v>
      </c>
      <c r="Q875" s="16">
        <v>4799</v>
      </c>
      <c r="R875" s="17">
        <v>60</v>
      </c>
      <c r="S875" s="27">
        <v>2207.5399999999995</v>
      </c>
      <c r="T875" s="19" t="s">
        <v>36</v>
      </c>
      <c r="U875" s="20" t="s">
        <v>37</v>
      </c>
      <c r="V875" s="21" t="s">
        <v>38</v>
      </c>
      <c r="W875" s="22">
        <v>9</v>
      </c>
      <c r="X875" s="23"/>
    </row>
    <row r="876" spans="1:24" s="1" customFormat="1" ht="21" customHeight="1" x14ac:dyDescent="0.3">
      <c r="A876" s="24" t="s">
        <v>23</v>
      </c>
      <c r="B876" s="24" t="s">
        <v>928</v>
      </c>
      <c r="C876" s="28" t="s">
        <v>929</v>
      </c>
      <c r="D876" s="50"/>
      <c r="E876" s="35" t="str">
        <f>HYPERLINK("https://www.google.ru/search?q=1006026-120&amp;newwindow=1&amp;tbm=isch","Еще фото")</f>
        <v>Еще фото</v>
      </c>
      <c r="F876" s="26"/>
      <c r="G876" s="24" t="s">
        <v>874</v>
      </c>
      <c r="H876" s="24" t="s">
        <v>28</v>
      </c>
      <c r="I876" s="24" t="s">
        <v>874</v>
      </c>
      <c r="J876" s="14" t="s">
        <v>45</v>
      </c>
      <c r="K876" s="15" t="s">
        <v>31</v>
      </c>
      <c r="L876" s="53"/>
      <c r="M876" s="14"/>
      <c r="N876" s="14" t="s">
        <v>108</v>
      </c>
      <c r="O876" s="14"/>
      <c r="P876" s="15" t="s">
        <v>136</v>
      </c>
      <c r="Q876" s="16">
        <v>4799</v>
      </c>
      <c r="R876" s="17">
        <v>60</v>
      </c>
      <c r="S876" s="27">
        <v>2207.5399999999995</v>
      </c>
      <c r="T876" s="19" t="s">
        <v>36</v>
      </c>
      <c r="U876" s="20" t="s">
        <v>39</v>
      </c>
      <c r="V876" s="22">
        <v>44</v>
      </c>
      <c r="W876" s="22">
        <v>139</v>
      </c>
      <c r="X876" s="23"/>
    </row>
    <row r="877" spans="1:24" s="1" customFormat="1" ht="21" customHeight="1" x14ac:dyDescent="0.3">
      <c r="A877" s="24" t="s">
        <v>23</v>
      </c>
      <c r="B877" s="24" t="s">
        <v>928</v>
      </c>
      <c r="C877" s="28" t="s">
        <v>929</v>
      </c>
      <c r="D877" s="50"/>
      <c r="E877" s="35" t="str">
        <f>HYPERLINK("https://www.google.ru/search?q=1006026-120&amp;newwindow=1&amp;tbm=isch","Еще фото")</f>
        <v>Еще фото</v>
      </c>
      <c r="F877" s="26"/>
      <c r="G877" s="24" t="s">
        <v>874</v>
      </c>
      <c r="H877" s="24" t="s">
        <v>28</v>
      </c>
      <c r="I877" s="24" t="s">
        <v>874</v>
      </c>
      <c r="J877" s="14" t="s">
        <v>45</v>
      </c>
      <c r="K877" s="15" t="s">
        <v>31</v>
      </c>
      <c r="L877" s="53"/>
      <c r="M877" s="14"/>
      <c r="N877" s="14" t="s">
        <v>108</v>
      </c>
      <c r="O877" s="14"/>
      <c r="P877" s="15" t="s">
        <v>136</v>
      </c>
      <c r="Q877" s="16">
        <v>4799</v>
      </c>
      <c r="R877" s="17">
        <v>60</v>
      </c>
      <c r="S877" s="27">
        <v>2207.5399999999995</v>
      </c>
      <c r="T877" s="19" t="s">
        <v>36</v>
      </c>
      <c r="U877" s="20" t="s">
        <v>40</v>
      </c>
      <c r="V877" s="22">
        <v>46</v>
      </c>
      <c r="W877" s="22">
        <v>117</v>
      </c>
      <c r="X877" s="23"/>
    </row>
    <row r="878" spans="1:24" s="1" customFormat="1" ht="21" customHeight="1" x14ac:dyDescent="0.3">
      <c r="A878" s="24" t="s">
        <v>23</v>
      </c>
      <c r="B878" s="24" t="s">
        <v>928</v>
      </c>
      <c r="C878" s="28" t="s">
        <v>929</v>
      </c>
      <c r="D878" s="50"/>
      <c r="E878" s="35" t="str">
        <f>HYPERLINK("https://www.google.ru/search?q=1006026-120&amp;newwindow=1&amp;tbm=isch","Еще фото")</f>
        <v>Еще фото</v>
      </c>
      <c r="F878" s="26"/>
      <c r="G878" s="24" t="s">
        <v>874</v>
      </c>
      <c r="H878" s="24" t="s">
        <v>28</v>
      </c>
      <c r="I878" s="24" t="s">
        <v>874</v>
      </c>
      <c r="J878" s="14" t="s">
        <v>45</v>
      </c>
      <c r="K878" s="15" t="s">
        <v>31</v>
      </c>
      <c r="L878" s="53"/>
      <c r="M878" s="14"/>
      <c r="N878" s="14" t="s">
        <v>108</v>
      </c>
      <c r="O878" s="14"/>
      <c r="P878" s="15" t="s">
        <v>136</v>
      </c>
      <c r="Q878" s="16">
        <v>4799</v>
      </c>
      <c r="R878" s="17">
        <v>60</v>
      </c>
      <c r="S878" s="27">
        <v>2207.5399999999995</v>
      </c>
      <c r="T878" s="19" t="s">
        <v>36</v>
      </c>
      <c r="U878" s="20" t="s">
        <v>41</v>
      </c>
      <c r="V878" s="21" t="s">
        <v>42</v>
      </c>
      <c r="W878" s="22">
        <v>72</v>
      </c>
      <c r="X878" s="23"/>
    </row>
    <row r="879" spans="1:24" s="1" customFormat="1" ht="32" customHeight="1" x14ac:dyDescent="0.3">
      <c r="A879" s="24" t="s">
        <v>23</v>
      </c>
      <c r="B879" s="24" t="s">
        <v>928</v>
      </c>
      <c r="C879" s="28" t="s">
        <v>929</v>
      </c>
      <c r="D879" s="51"/>
      <c r="E879" s="35" t="str">
        <f>HYPERLINK("https://www.google.ru/search?q=1006026-120&amp;newwindow=1&amp;tbm=isch","Еще фото")</f>
        <v>Еще фото</v>
      </c>
      <c r="F879" s="26"/>
      <c r="G879" s="24" t="s">
        <v>874</v>
      </c>
      <c r="H879" s="24" t="s">
        <v>28</v>
      </c>
      <c r="I879" s="24" t="s">
        <v>874</v>
      </c>
      <c r="J879" s="14" t="s">
        <v>45</v>
      </c>
      <c r="K879" s="15" t="s">
        <v>31</v>
      </c>
      <c r="L879" s="54"/>
      <c r="M879" s="14"/>
      <c r="N879" s="14" t="s">
        <v>108</v>
      </c>
      <c r="O879" s="14"/>
      <c r="P879" s="15" t="s">
        <v>136</v>
      </c>
      <c r="Q879" s="16">
        <v>4799</v>
      </c>
      <c r="R879" s="17">
        <v>60</v>
      </c>
      <c r="S879" s="27">
        <v>2207.5399999999995</v>
      </c>
      <c r="T879" s="19" t="s">
        <v>36</v>
      </c>
      <c r="U879" s="20" t="s">
        <v>49</v>
      </c>
      <c r="V879" s="21" t="s">
        <v>50</v>
      </c>
      <c r="W879" s="22">
        <v>62</v>
      </c>
      <c r="X879" s="23"/>
    </row>
    <row r="880" spans="1:24" s="1" customFormat="1" ht="26" customHeight="1" x14ac:dyDescent="0.3">
      <c r="A880" s="11" t="s">
        <v>23</v>
      </c>
      <c r="B880" s="11" t="s">
        <v>930</v>
      </c>
      <c r="C880" s="12" t="s">
        <v>931</v>
      </c>
      <c r="D880" s="49"/>
      <c r="E880" s="35" t="str">
        <f>HYPERLINK("https://www.google.ru/search?q=1006027-001&amp;newwindow=1&amp;tbm=isch","Еще фото")</f>
        <v>Еще фото</v>
      </c>
      <c r="F880" s="26"/>
      <c r="G880" s="11" t="s">
        <v>874</v>
      </c>
      <c r="H880" s="11" t="s">
        <v>28</v>
      </c>
      <c r="I880" s="14" t="s">
        <v>874</v>
      </c>
      <c r="J880" s="14" t="s">
        <v>45</v>
      </c>
      <c r="K880" s="15" t="s">
        <v>31</v>
      </c>
      <c r="L880" s="52" t="s">
        <v>886</v>
      </c>
      <c r="M880" s="14"/>
      <c r="N880" s="14" t="s">
        <v>57</v>
      </c>
      <c r="O880" s="14"/>
      <c r="P880" s="15" t="s">
        <v>48</v>
      </c>
      <c r="Q880" s="16">
        <v>4699</v>
      </c>
      <c r="R880" s="17">
        <v>60</v>
      </c>
      <c r="S880" s="27">
        <v>2161.5399999999995</v>
      </c>
      <c r="T880" s="19" t="s">
        <v>36</v>
      </c>
      <c r="U880" s="20" t="s">
        <v>39</v>
      </c>
      <c r="V880" s="22">
        <v>44</v>
      </c>
      <c r="W880" s="22">
        <v>16</v>
      </c>
      <c r="X880" s="23"/>
    </row>
    <row r="881" spans="1:24" s="1" customFormat="1" ht="26" customHeight="1" x14ac:dyDescent="0.3">
      <c r="A881" s="24" t="s">
        <v>23</v>
      </c>
      <c r="B881" s="24" t="s">
        <v>930</v>
      </c>
      <c r="C881" s="12" t="s">
        <v>931</v>
      </c>
      <c r="D881" s="50"/>
      <c r="E881" s="35" t="str">
        <f>HYPERLINK("https://www.google.ru/search?q=1006027-001&amp;newwindow=1&amp;tbm=isch","Еще фото")</f>
        <v>Еще фото</v>
      </c>
      <c r="F881" s="26"/>
      <c r="G881" s="24" t="s">
        <v>874</v>
      </c>
      <c r="H881" s="24" t="s">
        <v>28</v>
      </c>
      <c r="I881" s="24" t="s">
        <v>874</v>
      </c>
      <c r="J881" s="14" t="s">
        <v>45</v>
      </c>
      <c r="K881" s="15" t="s">
        <v>31</v>
      </c>
      <c r="L881" s="53"/>
      <c r="M881" s="14"/>
      <c r="N881" s="14" t="s">
        <v>57</v>
      </c>
      <c r="O881" s="14"/>
      <c r="P881" s="15" t="s">
        <v>48</v>
      </c>
      <c r="Q881" s="16">
        <v>4699</v>
      </c>
      <c r="R881" s="17">
        <v>60</v>
      </c>
      <c r="S881" s="27">
        <v>2161.5399999999995</v>
      </c>
      <c r="T881" s="19" t="s">
        <v>36</v>
      </c>
      <c r="U881" s="20" t="s">
        <v>40</v>
      </c>
      <c r="V881" s="22">
        <v>46</v>
      </c>
      <c r="W881" s="22">
        <v>86</v>
      </c>
      <c r="X881" s="23"/>
    </row>
    <row r="882" spans="1:24" s="1" customFormat="1" ht="26" customHeight="1" x14ac:dyDescent="0.3">
      <c r="A882" s="24" t="s">
        <v>23</v>
      </c>
      <c r="B882" s="24" t="s">
        <v>930</v>
      </c>
      <c r="C882" s="12" t="s">
        <v>931</v>
      </c>
      <c r="D882" s="50"/>
      <c r="E882" s="35" t="str">
        <f>HYPERLINK("https://www.google.ru/search?q=1006027-001&amp;newwindow=1&amp;tbm=isch","Еще фото")</f>
        <v>Еще фото</v>
      </c>
      <c r="F882" s="26"/>
      <c r="G882" s="24" t="s">
        <v>874</v>
      </c>
      <c r="H882" s="24" t="s">
        <v>28</v>
      </c>
      <c r="I882" s="24" t="s">
        <v>874</v>
      </c>
      <c r="J882" s="14" t="s">
        <v>45</v>
      </c>
      <c r="K882" s="15" t="s">
        <v>31</v>
      </c>
      <c r="L882" s="53"/>
      <c r="M882" s="14"/>
      <c r="N882" s="14" t="s">
        <v>57</v>
      </c>
      <c r="O882" s="14"/>
      <c r="P882" s="15" t="s">
        <v>48</v>
      </c>
      <c r="Q882" s="16">
        <v>4699</v>
      </c>
      <c r="R882" s="17">
        <v>60</v>
      </c>
      <c r="S882" s="27">
        <v>2161.5399999999995</v>
      </c>
      <c r="T882" s="19" t="s">
        <v>36</v>
      </c>
      <c r="U882" s="20" t="s">
        <v>41</v>
      </c>
      <c r="V882" s="21" t="s">
        <v>42</v>
      </c>
      <c r="W882" s="22">
        <v>116</v>
      </c>
      <c r="X882" s="23"/>
    </row>
    <row r="883" spans="1:24" s="1" customFormat="1" ht="26" customHeight="1" x14ac:dyDescent="0.3">
      <c r="A883" s="24" t="s">
        <v>23</v>
      </c>
      <c r="B883" s="24" t="s">
        <v>930</v>
      </c>
      <c r="C883" s="12" t="s">
        <v>931</v>
      </c>
      <c r="D883" s="51"/>
      <c r="E883" s="35" t="str">
        <f>HYPERLINK("https://www.google.ru/search?q=1006027-001&amp;newwindow=1&amp;tbm=isch","Еще фото")</f>
        <v>Еще фото</v>
      </c>
      <c r="F883" s="26"/>
      <c r="G883" s="24" t="s">
        <v>874</v>
      </c>
      <c r="H883" s="24" t="s">
        <v>28</v>
      </c>
      <c r="I883" s="24" t="s">
        <v>874</v>
      </c>
      <c r="J883" s="14" t="s">
        <v>45</v>
      </c>
      <c r="K883" s="15" t="s">
        <v>31</v>
      </c>
      <c r="L883" s="54"/>
      <c r="M883" s="14"/>
      <c r="N883" s="14" t="s">
        <v>57</v>
      </c>
      <c r="O883" s="14"/>
      <c r="P883" s="15" t="s">
        <v>48</v>
      </c>
      <c r="Q883" s="16">
        <v>4699</v>
      </c>
      <c r="R883" s="17">
        <v>60</v>
      </c>
      <c r="S883" s="27">
        <v>2161.5399999999995</v>
      </c>
      <c r="T883" s="19" t="s">
        <v>36</v>
      </c>
      <c r="U883" s="20" t="s">
        <v>49</v>
      </c>
      <c r="V883" s="21" t="s">
        <v>50</v>
      </c>
      <c r="W883" s="22">
        <v>36</v>
      </c>
      <c r="X883" s="23"/>
    </row>
    <row r="884" spans="1:24" s="1" customFormat="1" ht="21" customHeight="1" x14ac:dyDescent="0.3">
      <c r="A884" s="11" t="s">
        <v>23</v>
      </c>
      <c r="B884" s="11" t="s">
        <v>163</v>
      </c>
      <c r="C884" s="25" t="s">
        <v>932</v>
      </c>
      <c r="D884" s="49"/>
      <c r="E884" s="35" t="str">
        <f>HYPERLINK("https://www.google.ru/search?q=1006028-036&amp;newwindow=1&amp;tbm=isch","Еще фото")</f>
        <v>Еще фото</v>
      </c>
      <c r="F884" s="26" t="s">
        <v>77</v>
      </c>
      <c r="G884" s="11" t="s">
        <v>874</v>
      </c>
      <c r="H884" s="11" t="s">
        <v>28</v>
      </c>
      <c r="I884" s="14" t="s">
        <v>874</v>
      </c>
      <c r="J884" s="14" t="s">
        <v>45</v>
      </c>
      <c r="K884" s="15" t="s">
        <v>54</v>
      </c>
      <c r="L884" s="52" t="s">
        <v>933</v>
      </c>
      <c r="M884" s="14"/>
      <c r="N884" s="14" t="s">
        <v>165</v>
      </c>
      <c r="O884" s="14"/>
      <c r="P884" s="15" t="s">
        <v>48</v>
      </c>
      <c r="Q884" s="16">
        <v>4999</v>
      </c>
      <c r="R884" s="17">
        <v>60</v>
      </c>
      <c r="S884" s="27">
        <v>2299.5399999999995</v>
      </c>
      <c r="T884" s="19" t="s">
        <v>36</v>
      </c>
      <c r="U884" s="20" t="s">
        <v>39</v>
      </c>
      <c r="V884" s="21" t="s">
        <v>59</v>
      </c>
      <c r="W884" s="22">
        <v>4</v>
      </c>
      <c r="X884" s="23"/>
    </row>
    <row r="885" spans="1:24" s="1" customFormat="1" ht="21" customHeight="1" x14ac:dyDescent="0.3">
      <c r="A885" s="24" t="s">
        <v>23</v>
      </c>
      <c r="B885" s="24" t="s">
        <v>163</v>
      </c>
      <c r="C885" s="28" t="s">
        <v>932</v>
      </c>
      <c r="D885" s="50"/>
      <c r="E885" s="35" t="str">
        <f>HYPERLINK("https://www.google.ru/search?q=1006028-036&amp;newwindow=1&amp;tbm=isch","Еще фото")</f>
        <v>Еще фото</v>
      </c>
      <c r="F885" s="26" t="s">
        <v>77</v>
      </c>
      <c r="G885" s="24" t="s">
        <v>874</v>
      </c>
      <c r="H885" s="24" t="s">
        <v>28</v>
      </c>
      <c r="I885" s="24" t="s">
        <v>874</v>
      </c>
      <c r="J885" s="14" t="s">
        <v>45</v>
      </c>
      <c r="K885" s="15" t="s">
        <v>54</v>
      </c>
      <c r="L885" s="53"/>
      <c r="M885" s="14"/>
      <c r="N885" s="14" t="s">
        <v>165</v>
      </c>
      <c r="O885" s="14"/>
      <c r="P885" s="15" t="s">
        <v>48</v>
      </c>
      <c r="Q885" s="16">
        <v>4999</v>
      </c>
      <c r="R885" s="17">
        <v>60</v>
      </c>
      <c r="S885" s="27">
        <v>2299.5399999999995</v>
      </c>
      <c r="T885" s="19" t="s">
        <v>36</v>
      </c>
      <c r="U885" s="20" t="s">
        <v>40</v>
      </c>
      <c r="V885" s="21" t="s">
        <v>42</v>
      </c>
      <c r="W885" s="22">
        <v>25</v>
      </c>
      <c r="X885" s="23"/>
    </row>
    <row r="886" spans="1:24" s="1" customFormat="1" ht="21" customHeight="1" x14ac:dyDescent="0.3">
      <c r="A886" s="24" t="s">
        <v>23</v>
      </c>
      <c r="B886" s="24" t="s">
        <v>163</v>
      </c>
      <c r="C886" s="28" t="s">
        <v>932</v>
      </c>
      <c r="D886" s="50"/>
      <c r="E886" s="35" t="str">
        <f>HYPERLINK("https://www.google.ru/search?q=1006028-036&amp;newwindow=1&amp;tbm=isch","Еще фото")</f>
        <v>Еще фото</v>
      </c>
      <c r="F886" s="26" t="s">
        <v>77</v>
      </c>
      <c r="G886" s="24" t="s">
        <v>874</v>
      </c>
      <c r="H886" s="24" t="s">
        <v>28</v>
      </c>
      <c r="I886" s="24" t="s">
        <v>874</v>
      </c>
      <c r="J886" s="14" t="s">
        <v>45</v>
      </c>
      <c r="K886" s="15" t="s">
        <v>54</v>
      </c>
      <c r="L886" s="53"/>
      <c r="M886" s="14"/>
      <c r="N886" s="14" t="s">
        <v>165</v>
      </c>
      <c r="O886" s="14"/>
      <c r="P886" s="15" t="s">
        <v>48</v>
      </c>
      <c r="Q886" s="16">
        <v>4999</v>
      </c>
      <c r="R886" s="17">
        <v>60</v>
      </c>
      <c r="S886" s="27">
        <v>2299.5399999999995</v>
      </c>
      <c r="T886" s="19" t="s">
        <v>36</v>
      </c>
      <c r="U886" s="20" t="s">
        <v>41</v>
      </c>
      <c r="V886" s="21" t="s">
        <v>50</v>
      </c>
      <c r="W886" s="22">
        <v>55</v>
      </c>
      <c r="X886" s="23"/>
    </row>
    <row r="887" spans="1:24" s="1" customFormat="1" ht="21" customHeight="1" x14ac:dyDescent="0.3">
      <c r="A887" s="24" t="s">
        <v>23</v>
      </c>
      <c r="B887" s="24" t="s">
        <v>163</v>
      </c>
      <c r="C887" s="28" t="s">
        <v>932</v>
      </c>
      <c r="D887" s="50"/>
      <c r="E887" s="35" t="str">
        <f>HYPERLINK("https://www.google.ru/search?q=1006028-036&amp;newwindow=1&amp;tbm=isch","Еще фото")</f>
        <v>Еще фото</v>
      </c>
      <c r="F887" s="26" t="s">
        <v>77</v>
      </c>
      <c r="G887" s="24" t="s">
        <v>874</v>
      </c>
      <c r="H887" s="24" t="s">
        <v>28</v>
      </c>
      <c r="I887" s="24" t="s">
        <v>874</v>
      </c>
      <c r="J887" s="14" t="s">
        <v>45</v>
      </c>
      <c r="K887" s="15" t="s">
        <v>54</v>
      </c>
      <c r="L887" s="53"/>
      <c r="M887" s="14"/>
      <c r="N887" s="14" t="s">
        <v>165</v>
      </c>
      <c r="O887" s="14"/>
      <c r="P887" s="15" t="s">
        <v>48</v>
      </c>
      <c r="Q887" s="16">
        <v>4999</v>
      </c>
      <c r="R887" s="17">
        <v>60</v>
      </c>
      <c r="S887" s="27">
        <v>2299.5399999999995</v>
      </c>
      <c r="T887" s="19" t="s">
        <v>36</v>
      </c>
      <c r="U887" s="20" t="s">
        <v>49</v>
      </c>
      <c r="V887" s="21" t="s">
        <v>60</v>
      </c>
      <c r="W887" s="22">
        <v>61</v>
      </c>
      <c r="X887" s="23"/>
    </row>
    <row r="888" spans="1:24" s="1" customFormat="1" ht="32" customHeight="1" x14ac:dyDescent="0.3">
      <c r="A888" s="24" t="s">
        <v>23</v>
      </c>
      <c r="B888" s="24" t="s">
        <v>163</v>
      </c>
      <c r="C888" s="28" t="s">
        <v>932</v>
      </c>
      <c r="D888" s="51"/>
      <c r="E888" s="35" t="str">
        <f>HYPERLINK("https://www.google.ru/search?q=1006028-036&amp;newwindow=1&amp;tbm=isch","Еще фото")</f>
        <v>Еще фото</v>
      </c>
      <c r="F888" s="26" t="s">
        <v>77</v>
      </c>
      <c r="G888" s="24" t="s">
        <v>874</v>
      </c>
      <c r="H888" s="24" t="s">
        <v>28</v>
      </c>
      <c r="I888" s="24" t="s">
        <v>874</v>
      </c>
      <c r="J888" s="14" t="s">
        <v>45</v>
      </c>
      <c r="K888" s="15" t="s">
        <v>54</v>
      </c>
      <c r="L888" s="54"/>
      <c r="M888" s="14"/>
      <c r="N888" s="14" t="s">
        <v>165</v>
      </c>
      <c r="O888" s="14"/>
      <c r="P888" s="15" t="s">
        <v>48</v>
      </c>
      <c r="Q888" s="16">
        <v>4999</v>
      </c>
      <c r="R888" s="17">
        <v>60</v>
      </c>
      <c r="S888" s="27">
        <v>2299.5399999999995</v>
      </c>
      <c r="T888" s="19" t="s">
        <v>36</v>
      </c>
      <c r="U888" s="20" t="s">
        <v>61</v>
      </c>
      <c r="V888" s="21" t="s">
        <v>62</v>
      </c>
      <c r="W888" s="22">
        <v>3</v>
      </c>
      <c r="X888" s="23"/>
    </row>
    <row r="889" spans="1:24" s="1" customFormat="1" ht="26" customHeight="1" x14ac:dyDescent="0.3">
      <c r="A889" s="11" t="s">
        <v>23</v>
      </c>
      <c r="B889" s="11" t="s">
        <v>934</v>
      </c>
      <c r="C889" s="12" t="s">
        <v>935</v>
      </c>
      <c r="D889" s="49"/>
      <c r="E889" s="35" t="str">
        <f>HYPERLINK("https://www.google.ru/search?q=1020002-001&amp;newwindow=1&amp;tbm=isch","Еще фото")</f>
        <v>Еще фото</v>
      </c>
      <c r="F889" s="26"/>
      <c r="G889" s="11" t="s">
        <v>936</v>
      </c>
      <c r="H889" s="11" t="s">
        <v>28</v>
      </c>
      <c r="I889" s="14" t="s">
        <v>874</v>
      </c>
      <c r="J889" s="14" t="s">
        <v>30</v>
      </c>
      <c r="K889" s="15" t="s">
        <v>31</v>
      </c>
      <c r="L889" s="52" t="s">
        <v>937</v>
      </c>
      <c r="M889" s="14"/>
      <c r="N889" s="14" t="s">
        <v>57</v>
      </c>
      <c r="O889" s="14"/>
      <c r="P889" s="15" t="s">
        <v>178</v>
      </c>
      <c r="Q889" s="16">
        <v>2299</v>
      </c>
      <c r="R889" s="17">
        <v>60</v>
      </c>
      <c r="S889" s="18">
        <v>1057.54</v>
      </c>
      <c r="T889" s="19" t="s">
        <v>36</v>
      </c>
      <c r="U889" s="20" t="s">
        <v>37</v>
      </c>
      <c r="V889" s="21" t="s">
        <v>38</v>
      </c>
      <c r="W889" s="22">
        <v>86</v>
      </c>
      <c r="X889" s="23"/>
    </row>
    <row r="890" spans="1:24" s="1" customFormat="1" ht="26" customHeight="1" x14ac:dyDescent="0.3">
      <c r="A890" s="24" t="s">
        <v>23</v>
      </c>
      <c r="B890" s="24" t="s">
        <v>934</v>
      </c>
      <c r="C890" s="12" t="s">
        <v>935</v>
      </c>
      <c r="D890" s="50"/>
      <c r="E890" s="35" t="str">
        <f>HYPERLINK("https://www.google.ru/search?q=1020002-001&amp;newwindow=1&amp;tbm=isch","Еще фото")</f>
        <v>Еще фото</v>
      </c>
      <c r="F890" s="26"/>
      <c r="G890" s="24" t="s">
        <v>936</v>
      </c>
      <c r="H890" s="24" t="s">
        <v>28</v>
      </c>
      <c r="I890" s="24" t="s">
        <v>874</v>
      </c>
      <c r="J890" s="14" t="s">
        <v>30</v>
      </c>
      <c r="K890" s="15" t="s">
        <v>31</v>
      </c>
      <c r="L890" s="53"/>
      <c r="M890" s="14"/>
      <c r="N890" s="14" t="s">
        <v>57</v>
      </c>
      <c r="O890" s="14"/>
      <c r="P890" s="15" t="s">
        <v>178</v>
      </c>
      <c r="Q890" s="16">
        <v>2299</v>
      </c>
      <c r="R890" s="17">
        <v>60</v>
      </c>
      <c r="S890" s="18">
        <v>1057.54</v>
      </c>
      <c r="T890" s="19" t="s">
        <v>36</v>
      </c>
      <c r="U890" s="20" t="s">
        <v>39</v>
      </c>
      <c r="V890" s="22">
        <v>44</v>
      </c>
      <c r="W890" s="22">
        <v>142</v>
      </c>
      <c r="X890" s="23"/>
    </row>
    <row r="891" spans="1:24" s="1" customFormat="1" ht="26" customHeight="1" x14ac:dyDescent="0.3">
      <c r="A891" s="24" t="s">
        <v>23</v>
      </c>
      <c r="B891" s="24" t="s">
        <v>934</v>
      </c>
      <c r="C891" s="12" t="s">
        <v>935</v>
      </c>
      <c r="D891" s="50"/>
      <c r="E891" s="35" t="str">
        <f>HYPERLINK("https://www.google.ru/search?q=1020002-001&amp;newwindow=1&amp;tbm=isch","Еще фото")</f>
        <v>Еще фото</v>
      </c>
      <c r="F891" s="26"/>
      <c r="G891" s="24" t="s">
        <v>936</v>
      </c>
      <c r="H891" s="24" t="s">
        <v>28</v>
      </c>
      <c r="I891" s="24" t="s">
        <v>874</v>
      </c>
      <c r="J891" s="14" t="s">
        <v>30</v>
      </c>
      <c r="K891" s="15" t="s">
        <v>31</v>
      </c>
      <c r="L891" s="53"/>
      <c r="M891" s="14"/>
      <c r="N891" s="14" t="s">
        <v>57</v>
      </c>
      <c r="O891" s="14"/>
      <c r="P891" s="15" t="s">
        <v>178</v>
      </c>
      <c r="Q891" s="16">
        <v>2299</v>
      </c>
      <c r="R891" s="17">
        <v>60</v>
      </c>
      <c r="S891" s="18">
        <v>1057.54</v>
      </c>
      <c r="T891" s="19" t="s">
        <v>36</v>
      </c>
      <c r="U891" s="20" t="s">
        <v>40</v>
      </c>
      <c r="V891" s="22">
        <v>46</v>
      </c>
      <c r="W891" s="22">
        <v>236</v>
      </c>
      <c r="X891" s="23"/>
    </row>
    <row r="892" spans="1:24" s="1" customFormat="1" ht="26" customHeight="1" x14ac:dyDescent="0.3">
      <c r="A892" s="24" t="s">
        <v>23</v>
      </c>
      <c r="B892" s="24" t="s">
        <v>934</v>
      </c>
      <c r="C892" s="12" t="s">
        <v>935</v>
      </c>
      <c r="D892" s="51"/>
      <c r="E892" s="35" t="str">
        <f>HYPERLINK("https://www.google.ru/search?q=1020002-001&amp;newwindow=1&amp;tbm=isch","Еще фото")</f>
        <v>Еще фото</v>
      </c>
      <c r="F892" s="26"/>
      <c r="G892" s="24" t="s">
        <v>936</v>
      </c>
      <c r="H892" s="24" t="s">
        <v>28</v>
      </c>
      <c r="I892" s="24" t="s">
        <v>874</v>
      </c>
      <c r="J892" s="14" t="s">
        <v>30</v>
      </c>
      <c r="K892" s="15" t="s">
        <v>31</v>
      </c>
      <c r="L892" s="54"/>
      <c r="M892" s="14"/>
      <c r="N892" s="14" t="s">
        <v>57</v>
      </c>
      <c r="O892" s="14"/>
      <c r="P892" s="15" t="s">
        <v>178</v>
      </c>
      <c r="Q892" s="16">
        <v>2299</v>
      </c>
      <c r="R892" s="17">
        <v>60</v>
      </c>
      <c r="S892" s="18">
        <v>1057.54</v>
      </c>
      <c r="T892" s="19" t="s">
        <v>36</v>
      </c>
      <c r="U892" s="20" t="s">
        <v>41</v>
      </c>
      <c r="V892" s="21" t="s">
        <v>42</v>
      </c>
      <c r="W892" s="22">
        <v>48</v>
      </c>
      <c r="X892" s="23"/>
    </row>
    <row r="893" spans="1:24" s="1" customFormat="1" ht="26" customHeight="1" x14ac:dyDescent="0.3">
      <c r="A893" s="11" t="s">
        <v>23</v>
      </c>
      <c r="B893" s="11" t="s">
        <v>938</v>
      </c>
      <c r="C893" s="12" t="s">
        <v>939</v>
      </c>
      <c r="D893" s="49"/>
      <c r="E893" s="35" t="str">
        <f>HYPERLINK("https://www.google.ru/search?q=1020002-800&amp;newwindow=1&amp;tbm=isch","Еще фото")</f>
        <v>Еще фото</v>
      </c>
      <c r="F893" s="26"/>
      <c r="G893" s="11" t="s">
        <v>936</v>
      </c>
      <c r="H893" s="11" t="s">
        <v>28</v>
      </c>
      <c r="I893" s="14" t="s">
        <v>874</v>
      </c>
      <c r="J893" s="14" t="s">
        <v>30</v>
      </c>
      <c r="K893" s="15" t="s">
        <v>31</v>
      </c>
      <c r="L893" s="52" t="s">
        <v>937</v>
      </c>
      <c r="M893" s="14"/>
      <c r="N893" s="14" t="s">
        <v>184</v>
      </c>
      <c r="O893" s="14"/>
      <c r="P893" s="15" t="s">
        <v>178</v>
      </c>
      <c r="Q893" s="16">
        <v>2299</v>
      </c>
      <c r="R893" s="17">
        <v>60</v>
      </c>
      <c r="S893" s="18">
        <v>1057.54</v>
      </c>
      <c r="T893" s="19" t="s">
        <v>36</v>
      </c>
      <c r="U893" s="20" t="s">
        <v>37</v>
      </c>
      <c r="V893" s="21" t="s">
        <v>38</v>
      </c>
      <c r="W893" s="22">
        <v>100</v>
      </c>
      <c r="X893" s="23"/>
    </row>
    <row r="894" spans="1:24" s="1" customFormat="1" ht="26" customHeight="1" x14ac:dyDescent="0.3">
      <c r="A894" s="24" t="s">
        <v>23</v>
      </c>
      <c r="B894" s="24" t="s">
        <v>938</v>
      </c>
      <c r="C894" s="12" t="s">
        <v>939</v>
      </c>
      <c r="D894" s="50"/>
      <c r="E894" s="35" t="str">
        <f>HYPERLINK("https://www.google.ru/search?q=1020002-800&amp;newwindow=1&amp;tbm=isch","Еще фото")</f>
        <v>Еще фото</v>
      </c>
      <c r="F894" s="26"/>
      <c r="G894" s="24" t="s">
        <v>936</v>
      </c>
      <c r="H894" s="24" t="s">
        <v>28</v>
      </c>
      <c r="I894" s="24" t="s">
        <v>874</v>
      </c>
      <c r="J894" s="14" t="s">
        <v>30</v>
      </c>
      <c r="K894" s="15" t="s">
        <v>31</v>
      </c>
      <c r="L894" s="53"/>
      <c r="M894" s="14"/>
      <c r="N894" s="14" t="s">
        <v>184</v>
      </c>
      <c r="O894" s="14"/>
      <c r="P894" s="15" t="s">
        <v>178</v>
      </c>
      <c r="Q894" s="16">
        <v>2299</v>
      </c>
      <c r="R894" s="17">
        <v>60</v>
      </c>
      <c r="S894" s="18">
        <v>1057.54</v>
      </c>
      <c r="T894" s="19" t="s">
        <v>36</v>
      </c>
      <c r="U894" s="20" t="s">
        <v>39</v>
      </c>
      <c r="V894" s="22">
        <v>44</v>
      </c>
      <c r="W894" s="22">
        <v>172</v>
      </c>
      <c r="X894" s="23"/>
    </row>
    <row r="895" spans="1:24" s="1" customFormat="1" ht="26" customHeight="1" x14ac:dyDescent="0.3">
      <c r="A895" s="24" t="s">
        <v>23</v>
      </c>
      <c r="B895" s="24" t="s">
        <v>938</v>
      </c>
      <c r="C895" s="12" t="s">
        <v>939</v>
      </c>
      <c r="D895" s="50"/>
      <c r="E895" s="35" t="str">
        <f>HYPERLINK("https://www.google.ru/search?q=1020002-800&amp;newwindow=1&amp;tbm=isch","Еще фото")</f>
        <v>Еще фото</v>
      </c>
      <c r="F895" s="26"/>
      <c r="G895" s="24" t="s">
        <v>936</v>
      </c>
      <c r="H895" s="24" t="s">
        <v>28</v>
      </c>
      <c r="I895" s="24" t="s">
        <v>874</v>
      </c>
      <c r="J895" s="14" t="s">
        <v>30</v>
      </c>
      <c r="K895" s="15" t="s">
        <v>31</v>
      </c>
      <c r="L895" s="53"/>
      <c r="M895" s="14"/>
      <c r="N895" s="14" t="s">
        <v>184</v>
      </c>
      <c r="O895" s="14"/>
      <c r="P895" s="15" t="s">
        <v>178</v>
      </c>
      <c r="Q895" s="16">
        <v>2299</v>
      </c>
      <c r="R895" s="17">
        <v>60</v>
      </c>
      <c r="S895" s="18">
        <v>1057.54</v>
      </c>
      <c r="T895" s="19" t="s">
        <v>36</v>
      </c>
      <c r="U895" s="20" t="s">
        <v>40</v>
      </c>
      <c r="V895" s="22">
        <v>46</v>
      </c>
      <c r="W895" s="22">
        <v>309</v>
      </c>
      <c r="X895" s="23"/>
    </row>
    <row r="896" spans="1:24" s="1" customFormat="1" ht="26" customHeight="1" x14ac:dyDescent="0.3">
      <c r="A896" s="24" t="s">
        <v>23</v>
      </c>
      <c r="B896" s="24" t="s">
        <v>938</v>
      </c>
      <c r="C896" s="12" t="s">
        <v>939</v>
      </c>
      <c r="D896" s="51"/>
      <c r="E896" s="35" t="str">
        <f>HYPERLINK("https://www.google.ru/search?q=1020002-800&amp;newwindow=1&amp;tbm=isch","Еще фото")</f>
        <v>Еще фото</v>
      </c>
      <c r="F896" s="26"/>
      <c r="G896" s="24" t="s">
        <v>936</v>
      </c>
      <c r="H896" s="24" t="s">
        <v>28</v>
      </c>
      <c r="I896" s="24" t="s">
        <v>874</v>
      </c>
      <c r="J896" s="14" t="s">
        <v>30</v>
      </c>
      <c r="K896" s="15" t="s">
        <v>31</v>
      </c>
      <c r="L896" s="54"/>
      <c r="M896" s="14"/>
      <c r="N896" s="14" t="s">
        <v>184</v>
      </c>
      <c r="O896" s="14"/>
      <c r="P896" s="15" t="s">
        <v>178</v>
      </c>
      <c r="Q896" s="16">
        <v>2299</v>
      </c>
      <c r="R896" s="17">
        <v>60</v>
      </c>
      <c r="S896" s="18">
        <v>1057.54</v>
      </c>
      <c r="T896" s="19" t="s">
        <v>36</v>
      </c>
      <c r="U896" s="20" t="s">
        <v>41</v>
      </c>
      <c r="V896" s="21" t="s">
        <v>42</v>
      </c>
      <c r="W896" s="22">
        <v>148</v>
      </c>
      <c r="X896" s="23"/>
    </row>
    <row r="897" spans="1:24" s="1" customFormat="1" ht="26" customHeight="1" x14ac:dyDescent="0.3">
      <c r="A897" s="11" t="s">
        <v>23</v>
      </c>
      <c r="B897" s="11" t="s">
        <v>940</v>
      </c>
      <c r="C897" s="12" t="s">
        <v>941</v>
      </c>
      <c r="D897" s="49"/>
      <c r="E897" s="35" t="str">
        <f>HYPERLINK("https://www.google.ru/search?q=1020007-007&amp;newwindow=1&amp;tbm=isch","Еще фото")</f>
        <v>Еще фото</v>
      </c>
      <c r="F897" s="26"/>
      <c r="G897" s="11" t="s">
        <v>936</v>
      </c>
      <c r="H897" s="11" t="s">
        <v>28</v>
      </c>
      <c r="I897" s="14" t="s">
        <v>874</v>
      </c>
      <c r="J897" s="14" t="s">
        <v>30</v>
      </c>
      <c r="K897" s="15" t="s">
        <v>31</v>
      </c>
      <c r="L897" s="52" t="s">
        <v>942</v>
      </c>
      <c r="M897" s="14"/>
      <c r="N897" s="14" t="s">
        <v>57</v>
      </c>
      <c r="O897" s="14"/>
      <c r="P897" s="15" t="s">
        <v>198</v>
      </c>
      <c r="Q897" s="16">
        <v>2899</v>
      </c>
      <c r="R897" s="17">
        <v>60</v>
      </c>
      <c r="S897" s="27">
        <v>1333.5399999999997</v>
      </c>
      <c r="T897" s="19" t="s">
        <v>36</v>
      </c>
      <c r="U897" s="20" t="s">
        <v>37</v>
      </c>
      <c r="V897" s="21" t="s">
        <v>38</v>
      </c>
      <c r="W897" s="22">
        <v>42</v>
      </c>
      <c r="X897" s="23"/>
    </row>
    <row r="898" spans="1:24" s="1" customFormat="1" ht="26" customHeight="1" x14ac:dyDescent="0.3">
      <c r="A898" s="24" t="s">
        <v>23</v>
      </c>
      <c r="B898" s="24" t="s">
        <v>940</v>
      </c>
      <c r="C898" s="12" t="s">
        <v>941</v>
      </c>
      <c r="D898" s="50"/>
      <c r="E898" s="35" t="str">
        <f>HYPERLINK("https://www.google.ru/search?q=1020007-007&amp;newwindow=1&amp;tbm=isch","Еще фото")</f>
        <v>Еще фото</v>
      </c>
      <c r="F898" s="26"/>
      <c r="G898" s="24" t="s">
        <v>936</v>
      </c>
      <c r="H898" s="24" t="s">
        <v>28</v>
      </c>
      <c r="I898" s="24" t="s">
        <v>874</v>
      </c>
      <c r="J898" s="14" t="s">
        <v>30</v>
      </c>
      <c r="K898" s="15" t="s">
        <v>31</v>
      </c>
      <c r="L898" s="53"/>
      <c r="M898" s="14"/>
      <c r="N898" s="14" t="s">
        <v>57</v>
      </c>
      <c r="O898" s="14"/>
      <c r="P898" s="15" t="s">
        <v>198</v>
      </c>
      <c r="Q898" s="16">
        <v>2899</v>
      </c>
      <c r="R898" s="17">
        <v>60</v>
      </c>
      <c r="S898" s="27">
        <v>1333.5399999999997</v>
      </c>
      <c r="T898" s="19" t="s">
        <v>36</v>
      </c>
      <c r="U898" s="20" t="s">
        <v>39</v>
      </c>
      <c r="V898" s="22">
        <v>44</v>
      </c>
      <c r="W898" s="22">
        <v>154</v>
      </c>
      <c r="X898" s="23"/>
    </row>
    <row r="899" spans="1:24" s="1" customFormat="1" ht="26" customHeight="1" x14ac:dyDescent="0.3">
      <c r="A899" s="24" t="s">
        <v>23</v>
      </c>
      <c r="B899" s="24" t="s">
        <v>940</v>
      </c>
      <c r="C899" s="12" t="s">
        <v>941</v>
      </c>
      <c r="D899" s="50"/>
      <c r="E899" s="35" t="str">
        <f>HYPERLINK("https://www.google.ru/search?q=1020007-007&amp;newwindow=1&amp;tbm=isch","Еще фото")</f>
        <v>Еще фото</v>
      </c>
      <c r="F899" s="26"/>
      <c r="G899" s="24" t="s">
        <v>936</v>
      </c>
      <c r="H899" s="24" t="s">
        <v>28</v>
      </c>
      <c r="I899" s="24" t="s">
        <v>874</v>
      </c>
      <c r="J899" s="14" t="s">
        <v>30</v>
      </c>
      <c r="K899" s="15" t="s">
        <v>31</v>
      </c>
      <c r="L899" s="53"/>
      <c r="M899" s="14"/>
      <c r="N899" s="14" t="s">
        <v>57</v>
      </c>
      <c r="O899" s="14"/>
      <c r="P899" s="15" t="s">
        <v>198</v>
      </c>
      <c r="Q899" s="16">
        <v>2899</v>
      </c>
      <c r="R899" s="17">
        <v>60</v>
      </c>
      <c r="S899" s="27">
        <v>1333.5399999999997</v>
      </c>
      <c r="T899" s="19" t="s">
        <v>36</v>
      </c>
      <c r="U899" s="20" t="s">
        <v>40</v>
      </c>
      <c r="V899" s="22">
        <v>46</v>
      </c>
      <c r="W899" s="22">
        <v>197</v>
      </c>
      <c r="X899" s="23"/>
    </row>
    <row r="900" spans="1:24" s="1" customFormat="1" ht="26" customHeight="1" x14ac:dyDescent="0.3">
      <c r="A900" s="24" t="s">
        <v>23</v>
      </c>
      <c r="B900" s="24" t="s">
        <v>940</v>
      </c>
      <c r="C900" s="12" t="s">
        <v>941</v>
      </c>
      <c r="D900" s="51"/>
      <c r="E900" s="35" t="str">
        <f>HYPERLINK("https://www.google.ru/search?q=1020007-007&amp;newwindow=1&amp;tbm=isch","Еще фото")</f>
        <v>Еще фото</v>
      </c>
      <c r="F900" s="26"/>
      <c r="G900" s="24" t="s">
        <v>936</v>
      </c>
      <c r="H900" s="24" t="s">
        <v>28</v>
      </c>
      <c r="I900" s="24" t="s">
        <v>874</v>
      </c>
      <c r="J900" s="14" t="s">
        <v>30</v>
      </c>
      <c r="K900" s="15" t="s">
        <v>31</v>
      </c>
      <c r="L900" s="54"/>
      <c r="M900" s="14"/>
      <c r="N900" s="14" t="s">
        <v>57</v>
      </c>
      <c r="O900" s="14"/>
      <c r="P900" s="15" t="s">
        <v>198</v>
      </c>
      <c r="Q900" s="16">
        <v>2899</v>
      </c>
      <c r="R900" s="17">
        <v>60</v>
      </c>
      <c r="S900" s="27">
        <v>1333.5399999999997</v>
      </c>
      <c r="T900" s="19" t="s">
        <v>36</v>
      </c>
      <c r="U900" s="20" t="s">
        <v>41</v>
      </c>
      <c r="V900" s="21" t="s">
        <v>42</v>
      </c>
      <c r="W900" s="22">
        <v>58</v>
      </c>
      <c r="X900" s="23"/>
    </row>
  </sheetData>
  <autoFilter ref="A3:X900" xr:uid="{00000000-0009-0000-0000-000000000000}"/>
  <mergeCells count="436">
    <mergeCell ref="D4:D7"/>
    <mergeCell ref="L4:L7"/>
    <mergeCell ref="D8:D12"/>
    <mergeCell ref="L8:L12"/>
    <mergeCell ref="D13:D17"/>
    <mergeCell ref="L13:L17"/>
    <mergeCell ref="D18:D21"/>
    <mergeCell ref="L18:L21"/>
    <mergeCell ref="D22:D24"/>
    <mergeCell ref="L22:L24"/>
    <mergeCell ref="D25:D28"/>
    <mergeCell ref="L25:L28"/>
    <mergeCell ref="D29:D30"/>
    <mergeCell ref="L29:L30"/>
    <mergeCell ref="D32:D36"/>
    <mergeCell ref="L32:L36"/>
    <mergeCell ref="D37:D41"/>
    <mergeCell ref="L37:L41"/>
    <mergeCell ref="D42:D44"/>
    <mergeCell ref="L42:L44"/>
    <mergeCell ref="D45:D50"/>
    <mergeCell ref="L45:L50"/>
    <mergeCell ref="D51:D55"/>
    <mergeCell ref="L51:L55"/>
    <mergeCell ref="D56:D57"/>
    <mergeCell ref="L56:L57"/>
    <mergeCell ref="D58:D61"/>
    <mergeCell ref="L58:L61"/>
    <mergeCell ref="D62:D65"/>
    <mergeCell ref="L62:L65"/>
    <mergeCell ref="D66:D70"/>
    <mergeCell ref="L66:L70"/>
    <mergeCell ref="D71:D75"/>
    <mergeCell ref="L71:L75"/>
    <mergeCell ref="D76:D80"/>
    <mergeCell ref="L76:L80"/>
    <mergeCell ref="D81:D85"/>
    <mergeCell ref="L81:L85"/>
    <mergeCell ref="D86:D90"/>
    <mergeCell ref="L86:L90"/>
    <mergeCell ref="D91:D93"/>
    <mergeCell ref="L91:L93"/>
    <mergeCell ref="D94:D98"/>
    <mergeCell ref="L94:L98"/>
    <mergeCell ref="D99:D103"/>
    <mergeCell ref="L99:L103"/>
    <mergeCell ref="D106:D110"/>
    <mergeCell ref="L106:L110"/>
    <mergeCell ref="D111:D115"/>
    <mergeCell ref="L111:L115"/>
    <mergeCell ref="D117:D119"/>
    <mergeCell ref="L117:L119"/>
    <mergeCell ref="D120:D123"/>
    <mergeCell ref="L120:L123"/>
    <mergeCell ref="D124:D127"/>
    <mergeCell ref="L124:L127"/>
    <mergeCell ref="D128:D130"/>
    <mergeCell ref="L128:L130"/>
    <mergeCell ref="D131:D135"/>
    <mergeCell ref="L131:L135"/>
    <mergeCell ref="D136:D140"/>
    <mergeCell ref="L136:L140"/>
    <mergeCell ref="D141:D145"/>
    <mergeCell ref="L141:L145"/>
    <mergeCell ref="D146:D148"/>
    <mergeCell ref="L146:L148"/>
    <mergeCell ref="D149:D151"/>
    <mergeCell ref="L149:L151"/>
    <mergeCell ref="D153:D156"/>
    <mergeCell ref="L153:L156"/>
    <mergeCell ref="D159:D162"/>
    <mergeCell ref="L159:L162"/>
    <mergeCell ref="D163:D166"/>
    <mergeCell ref="L163:L166"/>
    <mergeCell ref="D167:D170"/>
    <mergeCell ref="L167:L170"/>
    <mergeCell ref="D171:D174"/>
    <mergeCell ref="L171:L174"/>
    <mergeCell ref="D175:D180"/>
    <mergeCell ref="L175:L180"/>
    <mergeCell ref="D181:D185"/>
    <mergeCell ref="L181:L185"/>
    <mergeCell ref="D186:D189"/>
    <mergeCell ref="L186:L189"/>
    <mergeCell ref="D190:D193"/>
    <mergeCell ref="L190:L193"/>
    <mergeCell ref="D194:D198"/>
    <mergeCell ref="L194:L198"/>
    <mergeCell ref="D199:D202"/>
    <mergeCell ref="L199:L202"/>
    <mergeCell ref="D203:D207"/>
    <mergeCell ref="L203:L207"/>
    <mergeCell ref="D208:D209"/>
    <mergeCell ref="L208:L209"/>
    <mergeCell ref="D210:D211"/>
    <mergeCell ref="L210:L211"/>
    <mergeCell ref="D212:D214"/>
    <mergeCell ref="L212:L214"/>
    <mergeCell ref="D215:D216"/>
    <mergeCell ref="L215:L216"/>
    <mergeCell ref="D217:D218"/>
    <mergeCell ref="L217:L218"/>
    <mergeCell ref="D222:D225"/>
    <mergeCell ref="L222:L225"/>
    <mergeCell ref="D226:D229"/>
    <mergeCell ref="L226:L229"/>
    <mergeCell ref="D230:D233"/>
    <mergeCell ref="L230:L233"/>
    <mergeCell ref="D234:D237"/>
    <mergeCell ref="L234:L237"/>
    <mergeCell ref="D238:D241"/>
    <mergeCell ref="L238:L241"/>
    <mergeCell ref="D242:D245"/>
    <mergeCell ref="L242:L245"/>
    <mergeCell ref="D246:D249"/>
    <mergeCell ref="L246:L249"/>
    <mergeCell ref="D250:D253"/>
    <mergeCell ref="L250:L253"/>
    <mergeCell ref="D254:D257"/>
    <mergeCell ref="L254:L257"/>
    <mergeCell ref="D258:D261"/>
    <mergeCell ref="L258:L261"/>
    <mergeCell ref="D262:D265"/>
    <mergeCell ref="L262:L265"/>
    <mergeCell ref="D266:D269"/>
    <mergeCell ref="L266:L269"/>
    <mergeCell ref="D270:D273"/>
    <mergeCell ref="L270:L273"/>
    <mergeCell ref="D274:D277"/>
    <mergeCell ref="L274:L277"/>
    <mergeCell ref="D278:D281"/>
    <mergeCell ref="L278:L281"/>
    <mergeCell ref="D282:D285"/>
    <mergeCell ref="L282:L285"/>
    <mergeCell ref="D286:D289"/>
    <mergeCell ref="L286:L289"/>
    <mergeCell ref="D290:D293"/>
    <mergeCell ref="L290:L293"/>
    <mergeCell ref="D294:D297"/>
    <mergeCell ref="L294:L297"/>
    <mergeCell ref="D298:D300"/>
    <mergeCell ref="L298:L300"/>
    <mergeCell ref="D301:D304"/>
    <mergeCell ref="L301:L304"/>
    <mergeCell ref="D306:D308"/>
    <mergeCell ref="L306:L308"/>
    <mergeCell ref="D309:D312"/>
    <mergeCell ref="L309:L312"/>
    <mergeCell ref="D313:D315"/>
    <mergeCell ref="L313:L315"/>
    <mergeCell ref="D316:D320"/>
    <mergeCell ref="L316:L320"/>
    <mergeCell ref="D321:D324"/>
    <mergeCell ref="L321:L324"/>
    <mergeCell ref="D325:D328"/>
    <mergeCell ref="L325:L328"/>
    <mergeCell ref="D329:D330"/>
    <mergeCell ref="L329:L330"/>
    <mergeCell ref="D331:D334"/>
    <mergeCell ref="L331:L334"/>
    <mergeCell ref="D335:D337"/>
    <mergeCell ref="L335:L337"/>
    <mergeCell ref="D338:D342"/>
    <mergeCell ref="L338:L342"/>
    <mergeCell ref="D343:D346"/>
    <mergeCell ref="L343:L346"/>
    <mergeCell ref="D347:D350"/>
    <mergeCell ref="L347:L350"/>
    <mergeCell ref="D351:D354"/>
    <mergeCell ref="L351:L354"/>
    <mergeCell ref="D355:D358"/>
    <mergeCell ref="L355:L358"/>
    <mergeCell ref="D360:D361"/>
    <mergeCell ref="L360:L361"/>
    <mergeCell ref="D362:D364"/>
    <mergeCell ref="L362:L364"/>
    <mergeCell ref="D365:D367"/>
    <mergeCell ref="L365:L367"/>
    <mergeCell ref="D368:D371"/>
    <mergeCell ref="L368:L371"/>
    <mergeCell ref="D372:D375"/>
    <mergeCell ref="L372:L375"/>
    <mergeCell ref="D376:D380"/>
    <mergeCell ref="L376:L380"/>
    <mergeCell ref="D381:D382"/>
    <mergeCell ref="L381:L382"/>
    <mergeCell ref="D383:D384"/>
    <mergeCell ref="L383:L384"/>
    <mergeCell ref="D385:D388"/>
    <mergeCell ref="L385:L388"/>
    <mergeCell ref="D389:D392"/>
    <mergeCell ref="L389:L392"/>
    <mergeCell ref="D393:D397"/>
    <mergeCell ref="L393:L397"/>
    <mergeCell ref="D398:D401"/>
    <mergeCell ref="L398:L401"/>
    <mergeCell ref="D402:D406"/>
    <mergeCell ref="L402:L406"/>
    <mergeCell ref="D407:D411"/>
    <mergeCell ref="L407:L411"/>
    <mergeCell ref="D412:D415"/>
    <mergeCell ref="L412:L415"/>
    <mergeCell ref="D416:D419"/>
    <mergeCell ref="L416:L419"/>
    <mergeCell ref="D420:D424"/>
    <mergeCell ref="L420:L424"/>
    <mergeCell ref="D425:D429"/>
    <mergeCell ref="L425:L429"/>
    <mergeCell ref="D430:D434"/>
    <mergeCell ref="L430:L434"/>
    <mergeCell ref="D435:D439"/>
    <mergeCell ref="L435:L439"/>
    <mergeCell ref="D440:D444"/>
    <mergeCell ref="L440:L444"/>
    <mergeCell ref="D445:D449"/>
    <mergeCell ref="L445:L449"/>
    <mergeCell ref="D450:D455"/>
    <mergeCell ref="L450:L455"/>
    <mergeCell ref="D456:D460"/>
    <mergeCell ref="L456:L460"/>
    <mergeCell ref="D461:D463"/>
    <mergeCell ref="L461:L463"/>
    <mergeCell ref="D464:D467"/>
    <mergeCell ref="L464:L467"/>
    <mergeCell ref="D468:D472"/>
    <mergeCell ref="L468:L472"/>
    <mergeCell ref="D473:D476"/>
    <mergeCell ref="L473:L476"/>
    <mergeCell ref="D477:D481"/>
    <mergeCell ref="L477:L481"/>
    <mergeCell ref="D482:D485"/>
    <mergeCell ref="L482:L485"/>
    <mergeCell ref="D494:D497"/>
    <mergeCell ref="L494:L497"/>
    <mergeCell ref="D505:D507"/>
    <mergeCell ref="L505:L507"/>
    <mergeCell ref="D508:D511"/>
    <mergeCell ref="L508:L511"/>
    <mergeCell ref="D512:D516"/>
    <mergeCell ref="L512:L516"/>
    <mergeCell ref="D517:D519"/>
    <mergeCell ref="L517:L519"/>
    <mergeCell ref="D520:D524"/>
    <mergeCell ref="L520:L524"/>
    <mergeCell ref="D525:D529"/>
    <mergeCell ref="L525:L529"/>
    <mergeCell ref="D530:D533"/>
    <mergeCell ref="L530:L533"/>
    <mergeCell ref="D534:D537"/>
    <mergeCell ref="L534:L537"/>
    <mergeCell ref="D539:D541"/>
    <mergeCell ref="L539:L541"/>
    <mergeCell ref="D544:D545"/>
    <mergeCell ref="L544:L545"/>
    <mergeCell ref="D546:D548"/>
    <mergeCell ref="L546:L548"/>
    <mergeCell ref="D549:D550"/>
    <mergeCell ref="L549:L550"/>
    <mergeCell ref="D551:D552"/>
    <mergeCell ref="L551:L552"/>
    <mergeCell ref="D553:D557"/>
    <mergeCell ref="L553:L557"/>
    <mergeCell ref="D558:D562"/>
    <mergeCell ref="L558:L562"/>
    <mergeCell ref="D563:D567"/>
    <mergeCell ref="L563:L567"/>
    <mergeCell ref="D569:D573"/>
    <mergeCell ref="L569:L573"/>
    <mergeCell ref="D574:D577"/>
    <mergeCell ref="L574:L577"/>
    <mergeCell ref="D578:D580"/>
    <mergeCell ref="L578:L580"/>
    <mergeCell ref="D581:D582"/>
    <mergeCell ref="L581:L582"/>
    <mergeCell ref="D583:D585"/>
    <mergeCell ref="L583:L585"/>
    <mergeCell ref="D586:D587"/>
    <mergeCell ref="L586:L587"/>
    <mergeCell ref="D589:D592"/>
    <mergeCell ref="L589:L592"/>
    <mergeCell ref="D593:D597"/>
    <mergeCell ref="L593:L597"/>
    <mergeCell ref="D598:D602"/>
    <mergeCell ref="L598:L602"/>
    <mergeCell ref="D603:D607"/>
    <mergeCell ref="L603:L607"/>
    <mergeCell ref="D608:D612"/>
    <mergeCell ref="L608:L612"/>
    <mergeCell ref="D613:D615"/>
    <mergeCell ref="L613:L615"/>
    <mergeCell ref="D616:D620"/>
    <mergeCell ref="L616:L620"/>
    <mergeCell ref="D621:D622"/>
    <mergeCell ref="L621:L622"/>
    <mergeCell ref="D623:D627"/>
    <mergeCell ref="L623:L627"/>
    <mergeCell ref="D628:D629"/>
    <mergeCell ref="L628:L629"/>
    <mergeCell ref="D630:D634"/>
    <mergeCell ref="L630:L634"/>
    <mergeCell ref="D635:D639"/>
    <mergeCell ref="L635:L639"/>
    <mergeCell ref="D640:D643"/>
    <mergeCell ref="L640:L643"/>
    <mergeCell ref="D644:D646"/>
    <mergeCell ref="L644:L646"/>
    <mergeCell ref="D647:D651"/>
    <mergeCell ref="L647:L651"/>
    <mergeCell ref="D652:D655"/>
    <mergeCell ref="L652:L655"/>
    <mergeCell ref="D656:D660"/>
    <mergeCell ref="L656:L660"/>
    <mergeCell ref="D661:D662"/>
    <mergeCell ref="L661:L662"/>
    <mergeCell ref="D664:D666"/>
    <mergeCell ref="L664:L666"/>
    <mergeCell ref="D667:D670"/>
    <mergeCell ref="L667:L670"/>
    <mergeCell ref="D671:D673"/>
    <mergeCell ref="L671:L673"/>
    <mergeCell ref="D674:D677"/>
    <mergeCell ref="L674:L677"/>
    <mergeCell ref="D678:D681"/>
    <mergeCell ref="L678:L681"/>
    <mergeCell ref="D682:D685"/>
    <mergeCell ref="L682:L685"/>
    <mergeCell ref="D686:D687"/>
    <mergeCell ref="L686:L687"/>
    <mergeCell ref="D688:D690"/>
    <mergeCell ref="L688:L690"/>
    <mergeCell ref="D691:D692"/>
    <mergeCell ref="L691:L692"/>
    <mergeCell ref="D697:D698"/>
    <mergeCell ref="L697:L698"/>
    <mergeCell ref="D699:D700"/>
    <mergeCell ref="L699:L700"/>
    <mergeCell ref="D701:D703"/>
    <mergeCell ref="L701:L703"/>
    <mergeCell ref="D704:D708"/>
    <mergeCell ref="L704:L708"/>
    <mergeCell ref="D709:D712"/>
    <mergeCell ref="L709:L712"/>
    <mergeCell ref="D713:D716"/>
    <mergeCell ref="L713:L716"/>
    <mergeCell ref="D718:D720"/>
    <mergeCell ref="L718:L720"/>
    <mergeCell ref="D722:D724"/>
    <mergeCell ref="L722:L724"/>
    <mergeCell ref="D725:D726"/>
    <mergeCell ref="L725:L726"/>
    <mergeCell ref="D727:D728"/>
    <mergeCell ref="L727:L728"/>
    <mergeCell ref="D729:D732"/>
    <mergeCell ref="L729:L732"/>
    <mergeCell ref="D734:D736"/>
    <mergeCell ref="L734:L736"/>
    <mergeCell ref="D739:D741"/>
    <mergeCell ref="L739:L741"/>
    <mergeCell ref="D742:D745"/>
    <mergeCell ref="L742:L745"/>
    <mergeCell ref="D746:D748"/>
    <mergeCell ref="L746:L748"/>
    <mergeCell ref="D749:D752"/>
    <mergeCell ref="L749:L752"/>
    <mergeCell ref="D753:D757"/>
    <mergeCell ref="L753:L757"/>
    <mergeCell ref="D758:D761"/>
    <mergeCell ref="L758:L761"/>
    <mergeCell ref="D762:D766"/>
    <mergeCell ref="L762:L766"/>
    <mergeCell ref="D767:D769"/>
    <mergeCell ref="L767:L769"/>
    <mergeCell ref="D770:D774"/>
    <mergeCell ref="L770:L774"/>
    <mergeCell ref="D775:D777"/>
    <mergeCell ref="L775:L777"/>
    <mergeCell ref="D779:D781"/>
    <mergeCell ref="L779:L781"/>
    <mergeCell ref="D783:D787"/>
    <mergeCell ref="L783:L787"/>
    <mergeCell ref="D788:D791"/>
    <mergeCell ref="L788:L791"/>
    <mergeCell ref="D792:D794"/>
    <mergeCell ref="L792:L794"/>
    <mergeCell ref="D796:D797"/>
    <mergeCell ref="L796:L797"/>
    <mergeCell ref="D799:D800"/>
    <mergeCell ref="L799:L800"/>
    <mergeCell ref="D801:D802"/>
    <mergeCell ref="L801:L802"/>
    <mergeCell ref="D804:D807"/>
    <mergeCell ref="L804:L807"/>
    <mergeCell ref="D808:D811"/>
    <mergeCell ref="L808:L811"/>
    <mergeCell ref="D813:D817"/>
    <mergeCell ref="L813:L817"/>
    <mergeCell ref="D818:D822"/>
    <mergeCell ref="L818:L822"/>
    <mergeCell ref="D823:D827"/>
    <mergeCell ref="L823:L827"/>
    <mergeCell ref="D828:D831"/>
    <mergeCell ref="L828:L831"/>
    <mergeCell ref="D832:D836"/>
    <mergeCell ref="L832:L836"/>
    <mergeCell ref="D837:D839"/>
    <mergeCell ref="L837:L839"/>
    <mergeCell ref="D840:D841"/>
    <mergeCell ref="L840:L841"/>
    <mergeCell ref="D842:D843"/>
    <mergeCell ref="L842:L843"/>
    <mergeCell ref="D845:D848"/>
    <mergeCell ref="L845:L848"/>
    <mergeCell ref="D849:D853"/>
    <mergeCell ref="L849:L853"/>
    <mergeCell ref="D854:D857"/>
    <mergeCell ref="L854:L857"/>
    <mergeCell ref="D858:D862"/>
    <mergeCell ref="L858:L862"/>
    <mergeCell ref="D863:D867"/>
    <mergeCell ref="L863:L867"/>
    <mergeCell ref="D889:D892"/>
    <mergeCell ref="L889:L892"/>
    <mergeCell ref="D893:D896"/>
    <mergeCell ref="L893:L896"/>
    <mergeCell ref="D897:D900"/>
    <mergeCell ref="L897:L900"/>
    <mergeCell ref="D868:D872"/>
    <mergeCell ref="L868:L872"/>
    <mergeCell ref="D873:D874"/>
    <mergeCell ref="L873:L874"/>
    <mergeCell ref="D875:D879"/>
    <mergeCell ref="L875:L879"/>
    <mergeCell ref="D880:D883"/>
    <mergeCell ref="L880:L883"/>
    <mergeCell ref="D884:D888"/>
    <mergeCell ref="L884:L888"/>
  </mergeCells>
  <dataValidations count="200">
    <dataValidation type="whole" operator="lessThanOrEqual" allowBlank="1" showErrorMessage="1" errorTitle="Неверно" error="Заказ не может быть больше Наличия" sqref="X4 X873 X796 X450 X446 X103" xr:uid="{00000000-0002-0000-0000-000000000000}">
      <formula1>24</formula1>
    </dataValidation>
    <dataValidation type="whole" operator="lessThanOrEqual" allowBlank="1" showErrorMessage="1" errorTitle="Неверно" error="Заказ не может быть больше Наличия" sqref="X5 X752 X745 X690 X686 X480 X188 X186" xr:uid="{00000000-0002-0000-0000-000001000000}">
      <formula1>23</formula1>
    </dataValidation>
    <dataValidation type="whole" operator="lessThanOrEqual" allowBlank="1" showErrorMessage="1" errorTitle="Неверно" error="Заказ не может быть больше Наличия" sqref="X6 X596 X325 X276 X132" xr:uid="{00000000-0002-0000-0000-000002000000}">
      <formula1>81</formula1>
    </dataValidation>
    <dataValidation type="whole" operator="lessThanOrEqual" allowBlank="1" showErrorMessage="1" errorTitle="Неверно" error="Заказ не может быть больше Наличия" sqref="X7 X888 X698 X586 X533 X505 X482 X474 X434 X429 X402 X399 X373 X363 X354 X281 X258 X41 X36" xr:uid="{00000000-0002-0000-0000-000003000000}">
      <formula1>3</formula1>
    </dataValidation>
    <dataValidation type="whole" operator="lessThanOrEqual" allowBlank="1" showErrorMessage="1" errorTitle="Неверно" error="Заказ не может быть больше Наличия" sqref="X8 X727 X639 X621 X593 X479 X471 X411 X353 X332 X309 X290 X97 X75" xr:uid="{00000000-0002-0000-0000-000004000000}">
      <formula1>19</formula1>
    </dataValidation>
    <dataValidation type="whole" operator="lessThanOrEqual" allowBlank="1" showErrorMessage="1" errorTitle="Неверно" error="Заказ не может быть больше Наличия" sqref="X9 X610 X409 X340" xr:uid="{00000000-0002-0000-0000-000005000000}">
      <formula1>163</formula1>
    </dataValidation>
    <dataValidation type="whole" operator="lessThanOrEqual" allowBlank="1" showErrorMessage="1" errorTitle="Неверно" error="Заказ не может быть больше Наличия" sqref="X10 X183" xr:uid="{00000000-0002-0000-0000-000006000000}">
      <formula1>160</formula1>
    </dataValidation>
    <dataValidation type="whole" operator="lessThanOrEqual" allowBlank="1" showErrorMessage="1" errorTitle="Неверно" error="Заказ не может быть больше Наличия" sqref="X11 X607 X573 X260 X29" xr:uid="{00000000-0002-0000-0000-000007000000}">
      <formula1>64</formula1>
    </dataValidation>
    <dataValidation type="whole" operator="lessThanOrEqual" allowBlank="1" showErrorMessage="1" errorTitle="Неверно" error="Заказ не может быть больше Наличия" sqref="X12 X773 X729 X656 X201" xr:uid="{00000000-0002-0000-0000-000008000000}">
      <formula1>13</formula1>
    </dataValidation>
    <dataValidation type="whole" operator="lessThanOrEqual" allowBlank="1" showErrorMessage="1" errorTitle="Неверно" error="Заказ не может быть больше Наличия" sqref="X13 X807 X779 X741 X735 X536 X278 X200 X128 X119 X106 X81 X40" xr:uid="{00000000-0002-0000-0000-000009000000}">
      <formula1>15</formula1>
    </dataValidation>
    <dataValidation type="whole" operator="lessThanOrEqual" allowBlank="1" showErrorMessage="1" errorTitle="Неверно" error="Заказ не может быть больше Наличия" sqref="X14" xr:uid="{00000000-0002-0000-0000-00000A000000}">
      <formula1>69</formula1>
    </dataValidation>
    <dataValidation type="whole" operator="lessThanOrEqual" allowBlank="1" showErrorMessage="1" errorTitle="Неверно" error="Заказ не может быть больше Наличия" sqref="X15 X823 X294" xr:uid="{00000000-0002-0000-0000-00000B000000}">
      <formula1>52</formula1>
    </dataValidation>
    <dataValidation type="whole" operator="lessThanOrEqual" allowBlank="1" showErrorMessage="1" errorTitle="Неверно" error="Заказ не может быть больше Наличия" sqref="X16 X885 X845 X531 X337 X274 X146" xr:uid="{00000000-0002-0000-0000-00000C000000}">
      <formula1>25</formula1>
    </dataValidation>
    <dataValidation type="whole" operator="lessThanOrEqual" allowBlank="1" showErrorMessage="1" errorTitle="Неверно" error="Заказ не может быть больше Наличия" sqref="X17 X836 X808 X804 X762 X718 X558 X535 X477:X478 X384 X233:X234" xr:uid="{00000000-0002-0000-0000-00000D000000}">
      <formula1>18</formula1>
    </dataValidation>
    <dataValidation type="whole" operator="lessThanOrEqual" allowBlank="1" showErrorMessage="1" errorTitle="Неверно" error="Заказ не может быть больше Наличия" sqref="X18 X715 X520 X381 X375 X352 X324 X174 X58" xr:uid="{00000000-0002-0000-0000-00000E000000}">
      <formula1>27</formula1>
    </dataValidation>
    <dataValidation type="whole" operator="lessThanOrEqual" allowBlank="1" showErrorMessage="1" errorTitle="Неверно" error="Заказ не может быть больше Наличия" sqref="X19 X668 X502 X316 X195" xr:uid="{00000000-0002-0000-0000-00000F000000}">
      <formula1>94</formula1>
    </dataValidation>
    <dataValidation type="whole" operator="lessThanOrEqual" allowBlank="1" showErrorMessage="1" errorTitle="Неверно" error="Заказ не может быть больше Наличия" sqref="X20 X811 X738 X724 X534 X507 X358 X270 X262 X149 X135 X38" xr:uid="{00000000-0002-0000-0000-000010000000}">
      <formula1>12</formula1>
    </dataValidation>
    <dataValidation type="whole" operator="lessThanOrEqual" allowBlank="1" showErrorMessage="1" errorTitle="Неверно" error="Заказ не может быть больше Наличия" sqref="X21 X874 X812 X778 X737 X725 X693 X589 X550 X538 X476 X473 X413 X398 X392 X383 X376 X361 X346 X328 X298 X265 X147 X105" xr:uid="{00000000-0002-0000-0000-000011000000}">
      <formula1>2</formula1>
    </dataValidation>
    <dataValidation type="whole" operator="lessThanOrEqual" allowBlank="1" showErrorMessage="1" errorTitle="Неверно" error="Заказ не может быть больше Наличия" sqref="X22 X875 X794 X663 X603 X481 X349 X313 X269 X218 X215 X180 X25" xr:uid="{00000000-0002-0000-0000-000012000000}">
      <formula1>9</formula1>
    </dataValidation>
    <dataValidation type="whole" operator="lessThanOrEqual" allowBlank="1" showErrorMessage="1" errorTitle="Неверно" error="Заказ не может быть больше Наличия" sqref="X23 X813 X608 X498 X455 X306 X237 X191" xr:uid="{00000000-0002-0000-0000-000013000000}">
      <formula1>26</formula1>
    </dataValidation>
    <dataValidation type="whole" operator="lessThanOrEqual" allowBlank="1" showErrorMessage="1" errorTitle="Неверно" error="Заказ не может быть больше Наличия" sqref="X24 X839 X761 X441 X426 X264" xr:uid="{00000000-0002-0000-0000-000014000000}">
      <formula1>65</formula1>
    </dataValidation>
    <dataValidation type="whole" operator="lessThanOrEqual" allowBlank="1" showErrorMessage="1" errorTitle="Неверно" error="Заказ не может быть больше Наличия" sqref="X26 X840 X827 X795 X775 X760 X717 X713 X688 X651:X652 X647 X623 X592 X588 X581 X574 X551:X553 X545:X546 X542 X539 X503:X504 X493 X488 X485 X472 X466:X467 X448:X449 X416 X412 X406 X379 X366:X367 X359 X350 X334 X320 X312 X305 X222 X210 X193 X157 X151 X94 X91 X80 X76 X50 X44:X45 X42" xr:uid="{00000000-0002-0000-0000-000016000000}">
      <formula1>1</formula1>
    </dataValidation>
    <dataValidation type="whole" operator="lessThanOrEqual" allowBlank="1" showErrorMessage="1" errorTitle="Неверно" error="Заказ не может быть больше Наличия" sqref="X27 X798 X664 X635 X532 X508 X458 X336 X304 X118" xr:uid="{00000000-0002-0000-0000-000017000000}">
      <formula1>17</formula1>
    </dataValidation>
    <dataValidation type="whole" operator="lessThanOrEqual" allowBlank="1" showErrorMessage="1" errorTitle="Неверно" error="Заказ не может быть больше Наличия" sqref="X28 X884 X777 X746 X700 X695 X653 X615 X549 X543 X541 X483 X475 X463 X460 X403 X368 X364 X285 X217 X211 X209 X159 X62 X43 X37 X32" xr:uid="{00000000-0002-0000-0000-000018000000}">
      <formula1>4</formula1>
    </dataValidation>
    <dataValidation type="whole" operator="lessThanOrEqual" allowBlank="1" showErrorMessage="1" errorTitle="Неверно" error="Заказ не может быть больше Наличия" sqref="X30 X838 X585 X506 X266 X207 X194" xr:uid="{00000000-0002-0000-0000-00001A000000}">
      <formula1>28</formula1>
    </dataValidation>
    <dataValidation type="whole" operator="lessThanOrEqual" allowBlank="1" showErrorMessage="1" errorTitle="Неверно" error="Заказ не может быть больше Наличия" sqref="X31 X844 X783 X563 X544 X470 X397 X380 X345 X282 X198 X167 X111 X61 X35" xr:uid="{00000000-0002-0000-0000-00001B000000}">
      <formula1>11</formula1>
    </dataValidation>
    <dataValidation type="whole" operator="lessThanOrEqual" allowBlank="1" showErrorMessage="1" errorTitle="Неверно" error="Заказ не может быть больше Наличия" sqref="X33 X803 X696 X694 X492 X489:X490 X365 X338 X297 X289 X216 X214 X208 X127 X71 X39" xr:uid="{00000000-0002-0000-0000-00001D000000}">
      <formula1>10</formula1>
    </dataValidation>
    <dataValidation type="whole" operator="lessThanOrEqual" allowBlank="1" showErrorMessage="1" errorTitle="Неверно" error="Заказ не может быть больше Наличия" sqref="X34 X781 X770 X701 X697 X587 X537 X417 X360 X221 X202 X104" xr:uid="{00000000-0002-0000-0000-00001E000000}">
      <formula1>5</formula1>
    </dataValidation>
    <dataValidation type="whole" operator="lessThanOrEqual" allowBlank="1" showErrorMessage="1" errorTitle="Неверно" error="Заказ не может быть больше Наличия" sqref="X46 X858 X780 X739 X719 X692 X582 X568 X547:X548 X530 X517 X497 X484 X469 X465 X428 X372 X344 X212 X203 X158 X116 X49" xr:uid="{00000000-0002-0000-0000-00002A000000}">
      <formula1>7</formula1>
    </dataValidation>
    <dataValidation type="whole" operator="lessThanOrEqual" allowBlank="1" showErrorMessage="1" errorTitle="Неверно" error="Заказ не может быть больше Наличия" sqref="X47 X862 X854 X843 X818 X797 X734 X721 X709 X670 X524 X499 X277 X204 X192 X86" xr:uid="{00000000-0002-0000-0000-00002B000000}">
      <formula1>6</formula1>
    </dataValidation>
    <dataValidation type="whole" operator="lessThanOrEqual" allowBlank="1" showErrorMessage="1" errorTitle="Неверно" error="Заказ не может быть больше Наличия" sqref="X48 X765 X757 X628:X629 X141 X117" xr:uid="{00000000-0002-0000-0000-00002C000000}">
      <formula1>21</formula1>
    </dataValidation>
    <dataValidation type="whole" operator="lessThanOrEqual" allowBlank="1" showErrorMessage="1" errorTitle="Неверно" error="Заказ не может быть больше Наличия" sqref="X51 X753 X733 X726 X704 X643 X540 X525 X516 X500 X444 X273 X189:X190 X131 X90" xr:uid="{00000000-0002-0000-0000-00002F000000}">
      <formula1>8</formula1>
    </dataValidation>
    <dataValidation type="whole" operator="lessThanOrEqual" allowBlank="1" showErrorMessage="1" errorTitle="Неверно" error="Заказ не может быть больше Наличия" sqref="X52 X638" xr:uid="{00000000-0002-0000-0000-000030000000}">
      <formula1>98</formula1>
    </dataValidation>
    <dataValidation type="whole" operator="lessThanOrEqual" allowBlank="1" showErrorMessage="1" errorTitle="Неверно" error="Заказ не может быть больше Наличия" sqref="X53 X438" xr:uid="{00000000-0002-0000-0000-000031000000}">
      <formula1>168</formula1>
    </dataValidation>
    <dataValidation type="whole" operator="lessThanOrEqual" allowBlank="1" showErrorMessage="1" errorTitle="Неверно" error="Заказ не может быть больше Наличия" sqref="X54 X300 X137" xr:uid="{00000000-0002-0000-0000-000032000000}">
      <formula1>119</formula1>
    </dataValidation>
    <dataValidation type="whole" operator="lessThanOrEqual" allowBlank="1" showErrorMessage="1" errorTitle="Неверно" error="Заказ не может быть больше Наличия" sqref="X55 X682 X598 X590 X424 X348 X293 X170 X85" xr:uid="{00000000-0002-0000-0000-000033000000}">
      <formula1>14</formula1>
    </dataValidation>
    <dataValidation type="whole" operator="lessThanOrEqual" allowBlank="1" showErrorMessage="1" errorTitle="Неверно" error="Заказ не может быть больше Наличия" sqref="X56 X561 X528 X370" xr:uid="{00000000-0002-0000-0000-000034000000}">
      <formula1>75</formula1>
    </dataValidation>
    <dataValidation type="whole" operator="lessThanOrEqual" allowBlank="1" showErrorMessage="1" errorTitle="Неверно" error="Заказ не может быть больше Наличия" sqref="X57 X390 X377" xr:uid="{00000000-0002-0000-0000-000035000000}">
      <formula1>44</formula1>
    </dataValidation>
    <dataValidation type="whole" operator="lessThanOrEqual" allowBlank="1" showErrorMessage="1" errorTitle="Неверно" error="Заказ не может быть больше Наличия" sqref="X59 X817 X602 X442 X391 X327 X74 X72" xr:uid="{00000000-0002-0000-0000-000037000000}">
      <formula1>66</formula1>
    </dataValidation>
    <dataValidation type="whole" operator="lessThanOrEqual" allowBlank="1" showErrorMessage="1" errorTitle="Неверно" error="Заказ не может быть больше Наличия" sqref="X60 X801 X687 X462 X319" xr:uid="{00000000-0002-0000-0000-000038000000}">
      <formula1>34</formula1>
    </dataValidation>
    <dataValidation type="whole" operator="lessThanOrEqual" allowBlank="1" showErrorMessage="1" errorTitle="Неверно" error="Заказ не может быть больше Наличия" sqref="X63 X618 X228" xr:uid="{00000000-0002-0000-0000-00003B000000}">
      <formula1>113</formula1>
    </dataValidation>
    <dataValidation type="whole" operator="lessThanOrEqual" allowBlank="1" showErrorMessage="1" errorTitle="Неверно" error="Заказ не может быть больше Наличия" sqref="X64" xr:uid="{00000000-0002-0000-0000-00003C000000}">
      <formula1>228</formula1>
    </dataValidation>
    <dataValidation type="whole" operator="lessThanOrEqual" allowBlank="1" showErrorMessage="1" errorTitle="Неверно" error="Заказ не может быть больше Наличия" sqref="X65 X600 X247 X113" xr:uid="{00000000-0002-0000-0000-00003D000000}">
      <formula1>125</formula1>
    </dataValidation>
    <dataValidation type="whole" operator="lessThanOrEqual" allowBlank="1" showErrorMessage="1" errorTitle="Неверно" error="Заказ не может быть больше Наличия" sqref="X66 X897 X703 X279 X206 X179" xr:uid="{00000000-0002-0000-0000-00003E000000}">
      <formula1>42</formula1>
    </dataValidation>
    <dataValidation type="whole" operator="lessThanOrEqual" allowBlank="1" showErrorMessage="1" errorTitle="Неверно" error="Заказ не может быть больше Наличия" sqref="X67" xr:uid="{00000000-0002-0000-0000-00003F000000}">
      <formula1>245</formula1>
    </dataValidation>
    <dataValidation type="whole" operator="lessThanOrEqual" allowBlank="1" showErrorMessage="1" errorTitle="Неверно" error="Заказ не может быть больше Наличия" sqref="X68" xr:uid="{00000000-0002-0000-0000-000040000000}">
      <formula1>405</formula1>
    </dataValidation>
    <dataValidation type="whole" operator="lessThanOrEqual" allowBlank="1" showErrorMessage="1" errorTitle="Неверно" error="Заказ не может быть больше Наличия" sqref="X69 X572" xr:uid="{00000000-0002-0000-0000-000041000000}">
      <formula1>285</formula1>
    </dataValidation>
    <dataValidation type="whole" operator="lessThanOrEqual" allowBlank="1" showErrorMessage="1" errorTitle="Неверно" error="Заказ не может быть больше Наличия" sqref="X70 X805 X802 X634 X501 X246" xr:uid="{00000000-0002-0000-0000-000042000000}">
      <formula1>35</formula1>
    </dataValidation>
    <dataValidation type="whole" operator="lessThanOrEqual" allowBlank="1" showErrorMessage="1" errorTitle="Неверно" error="Заказ не может быть больше Наличия" sqref="X73 X684 X633 X88" xr:uid="{00000000-0002-0000-0000-000045000000}">
      <formula1>109</formula1>
    </dataValidation>
    <dataValidation type="whole" operator="lessThanOrEqual" allowBlank="1" showErrorMessage="1" errorTitle="Неверно" error="Заказ не может быть больше Наличия" sqref="X77 X892 X747 X457 X98 X82" xr:uid="{00000000-0002-0000-0000-000049000000}">
      <formula1>48</formula1>
    </dataValidation>
    <dataValidation type="whole" operator="lessThanOrEqual" allowBlank="1" showErrorMessage="1" errorTitle="Неверно" error="Заказ не может быть больше Наличия" sqref="X78 X396 X284 X253 X160" xr:uid="{00000000-0002-0000-0000-00004A000000}">
      <formula1>89</formula1>
    </dataValidation>
    <dataValidation type="whole" operator="lessThanOrEqual" allowBlank="1" showErrorMessage="1" errorTitle="Неверно" error="Заказ не может быть больше Наличия" sqref="X79 X740 X556 X401 X223" xr:uid="{00000000-0002-0000-0000-00004B000000}">
      <formula1>79</formula1>
    </dataValidation>
    <dataValidation type="whole" operator="lessThanOrEqual" allowBlank="1" showErrorMessage="1" errorTitle="Неверно" error="Заказ не может быть больше Наличия" sqref="X83 X774 X660 X578" xr:uid="{00000000-0002-0000-0000-00004F000000}">
      <formula1>70</formula1>
    </dataValidation>
    <dataValidation type="whole" operator="lessThanOrEqual" allowBlank="1" showErrorMessage="1" errorTitle="Неверно" error="Заказ не может быть больше Наличия" sqref="X84 X800 X685 X443 X433 X342" xr:uid="{00000000-0002-0000-0000-000050000000}">
      <formula1>39</formula1>
    </dataValidation>
    <dataValidation type="whole" operator="lessThanOrEqual" allowBlank="1" showErrorMessage="1" errorTitle="Неверно" error="Заказ не может быть больше Наличия" sqref="X87 X878 X819 X756 X432 X423 X314" xr:uid="{00000000-0002-0000-0000-000053000000}">
      <formula1>72</formula1>
    </dataValidation>
    <dataValidation type="whole" operator="lessThanOrEqual" allowBlank="1" showErrorMessage="1" errorTitle="Неверно" error="Заказ не может быть больше Наличия" sqref="X89 X454 X347" xr:uid="{00000000-0002-0000-0000-000055000000}">
      <formula1>45</formula1>
    </dataValidation>
    <dataValidation type="whole" operator="lessThanOrEqual" allowBlank="1" showErrorMessage="1" errorTitle="Неверно" error="Заказ не может быть больше Наличия" sqref="X92 X389 X272 X162 X153" xr:uid="{00000000-0002-0000-0000-000058000000}">
      <formula1>77</formula1>
    </dataValidation>
    <dataValidation type="whole" operator="lessThanOrEqual" allowBlank="1" showErrorMessage="1" errorTitle="Неверно" error="Заказ не может быть больше Наличия" sqref="X93 X893 X636 X102" xr:uid="{00000000-0002-0000-0000-000059000000}">
      <formula1>100</formula1>
    </dataValidation>
    <dataValidation type="whole" operator="lessThanOrEqual" allowBlank="1" showErrorMessage="1" errorTitle="Неверно" error="Заказ не может быть больше Наличия" sqref="X95 X787 X331 X220" xr:uid="{00000000-0002-0000-0000-00005B000000}">
      <formula1>51</formula1>
    </dataValidation>
    <dataValidation type="whole" operator="lessThanOrEqual" allowBlank="1" showErrorMessage="1" errorTitle="Неверно" error="Заказ не может быть больше Наличия" sqref="X96 X799 X523 X511 X464 X452 X371" xr:uid="{00000000-0002-0000-0000-00005C000000}">
      <formula1>40</formula1>
    </dataValidation>
    <dataValidation type="whole" operator="lessThanOrEqual" allowBlank="1" showErrorMessage="1" errorTitle="Неверно" error="Заказ не может быть больше Наличия" sqref="X99 X837 X766 X308" xr:uid="{00000000-0002-0000-0000-00005F000000}">
      <formula1>54</formula1>
    </dataValidation>
    <dataValidation type="whole" operator="lessThanOrEqual" allowBlank="1" showErrorMessage="1" errorTitle="Неверно" error="Заказ не может быть больше Наличия" sqref="X100 X555 X436 X219" xr:uid="{00000000-0002-0000-0000-000060000000}">
      <formula1>123</formula1>
    </dataValidation>
    <dataValidation type="whole" operator="lessThanOrEqual" allowBlank="1" showErrorMessage="1" errorTitle="Неверно" error="Заказ не может быть больше Наличия" sqref="X101 X420 X394" xr:uid="{00000000-0002-0000-0000-000061000000}">
      <formula1>141</formula1>
    </dataValidation>
    <dataValidation type="whole" operator="lessThanOrEqual" allowBlank="1" showErrorMessage="1" errorTitle="Неверно" error="Заказ не может быть больше Наличия" sqref="X107" xr:uid="{00000000-0002-0000-0000-000067000000}">
      <formula1>151</formula1>
    </dataValidation>
    <dataValidation type="whole" operator="lessThanOrEqual" allowBlank="1" showErrorMessage="1" errorTitle="Неверно" error="Заказ не может быть больше Наличия" sqref="X108 X418 X112" xr:uid="{00000000-0002-0000-0000-000068000000}">
      <formula1>136</formula1>
    </dataValidation>
    <dataValidation type="whole" operator="lessThanOrEqual" allowBlank="1" showErrorMessage="1" errorTitle="Неверно" error="Заказ не может быть больше Наличия" sqref="X109 X821 X491 X419 X291" xr:uid="{00000000-0002-0000-0000-000069000000}">
      <formula1>83</formula1>
    </dataValidation>
    <dataValidation type="whole" operator="lessThanOrEqual" allowBlank="1" showErrorMessage="1" errorTitle="Неверно" error="Заказ не может быть больше Наличия" sqref="X110 X445 X287 X197" xr:uid="{00000000-0002-0000-0000-00006A000000}">
      <formula1>59</formula1>
    </dataValidation>
    <dataValidation type="whole" operator="lessThanOrEqual" allowBlank="1" showErrorMessage="1" errorTitle="Неверно" error="Заказ не может быть больше Наличия" sqref="X114 X743 X619 X509 X461 X369 X322" xr:uid="{00000000-0002-0000-0000-00006E000000}">
      <formula1>67</formula1>
    </dataValidation>
    <dataValidation type="whole" operator="lessThanOrEqual" allowBlank="1" showErrorMessage="1" errorTitle="Неверно" error="Заказ не может быть больше Наличия" sqref="X115 X853 X665 X453 X362 X187 X129" xr:uid="{00000000-0002-0000-0000-00006F000000}">
      <formula1>43</formula1>
    </dataValidation>
    <dataValidation type="whole" operator="lessThanOrEqual" allowBlank="1" showErrorMessage="1" errorTitle="Неверно" error="Заказ не может быть больше Наличия" sqref="X120" xr:uid="{00000000-0002-0000-0000-000074000000}">
      <formula1>264</formula1>
    </dataValidation>
    <dataValidation type="whole" operator="lessThanOrEqual" allowBlank="1" showErrorMessage="1" errorTitle="Неверно" error="Заказ не может быть больше Наличия" sqref="X121" xr:uid="{00000000-0002-0000-0000-000075000000}">
      <formula1>238</formula1>
    </dataValidation>
    <dataValidation type="whole" operator="lessThanOrEqual" allowBlank="1" showErrorMessage="1" errorTitle="Неверно" error="Заказ не может быть больше Наличия" sqref="X122" xr:uid="{00000000-0002-0000-0000-000076000000}">
      <formula1>207</formula1>
    </dataValidation>
    <dataValidation type="whole" operator="lessThanOrEqual" allowBlank="1" showErrorMessage="1" errorTitle="Неверно" error="Заказ не может быть больше Наличия" sqref="X123 X569 X440" xr:uid="{00000000-0002-0000-0000-000077000000}">
      <formula1>74</formula1>
    </dataValidation>
    <dataValidation type="whole" operator="lessThanOrEqual" allowBlank="1" showErrorMessage="1" errorTitle="Неверно" error="Заказ не может быть больше Наличия" sqref="X124 X880 X736 X689 X655 X616 X583 X343 X286 X126" xr:uid="{00000000-0002-0000-0000-000078000000}">
      <formula1>16</formula1>
    </dataValidation>
    <dataValidation type="whole" operator="lessThanOrEqual" allowBlank="1" showErrorMessage="1" errorTitle="Неверно" error="Заказ не может быть больше Наличия" sqref="X125 X868 X728 X691 X671 X591 X515 X226 X205 X199 X150" xr:uid="{00000000-0002-0000-0000-000079000000}">
      <formula1>22</formula1>
    </dataValidation>
    <dataValidation type="whole" operator="lessThanOrEqual" allowBlank="1" showErrorMessage="1" errorTitle="Неверно" error="Заказ не может быть больше Наличия" sqref="X130 X867 X791 X742 X382" xr:uid="{00000000-0002-0000-0000-00007E000000}">
      <formula1>32</formula1>
    </dataValidation>
    <dataValidation type="whole" operator="lessThanOrEqual" allowBlank="1" showErrorMessage="1" errorTitle="Неверно" error="Заказ не может быть больше Наличия" sqref="X133 X830" xr:uid="{00000000-0002-0000-0000-000081000000}">
      <formula1>122</formula1>
    </dataValidation>
    <dataValidation type="whole" operator="lessThanOrEqual" allowBlank="1" showErrorMessage="1" errorTitle="Неверно" error="Заказ не может быть больше Наличия" sqref="X134 X826" xr:uid="{00000000-0002-0000-0000-000082000000}">
      <formula1>91</formula1>
    </dataValidation>
    <dataValidation type="whole" operator="lessThanOrEqual" allowBlank="1" showErrorMessage="1" errorTitle="Неверно" error="Заказ не может быть больше Наличия" sqref="X136 X782 X654 X630 X518 X451 X333" xr:uid="{00000000-0002-0000-0000-000084000000}">
      <formula1>30</formula1>
    </dataValidation>
    <dataValidation type="whole" operator="lessThanOrEqual" allowBlank="1" showErrorMessage="1" errorTitle="Неверно" error="Заказ не может быть больше Наличия" sqref="X138" xr:uid="{00000000-0002-0000-0000-000086000000}">
      <formula1>145</formula1>
    </dataValidation>
    <dataValidation type="whole" operator="lessThanOrEqual" allowBlank="1" showErrorMessage="1" errorTitle="Неверно" error="Заказ не может быть больше Наличия" sqref="X139 X882" xr:uid="{00000000-0002-0000-0000-000087000000}">
      <formula1>116</formula1>
    </dataValidation>
    <dataValidation type="whole" operator="lessThanOrEqual" allowBlank="1" showErrorMessage="1" errorTitle="Неверно" error="Заказ не может быть больше Наличия" sqref="X140 X828 X661 X627 X230" xr:uid="{00000000-0002-0000-0000-000088000000}">
      <formula1>37</formula1>
    </dataValidation>
    <dataValidation type="whole" operator="lessThanOrEqual" allowBlank="1" showErrorMessage="1" errorTitle="Неверно" error="Заказ не может быть больше Наличия" sqref="X142 X748" xr:uid="{00000000-0002-0000-0000-00008A000000}">
      <formula1>111</formula1>
    </dataValidation>
    <dataValidation type="whole" operator="lessThanOrEqual" allowBlank="1" showErrorMessage="1" errorTitle="Неверно" error="Заказ не может быть больше Наличия" sqref="X143" xr:uid="{00000000-0002-0000-0000-00008B000000}">
      <formula1>114</formula1>
    </dataValidation>
    <dataValidation type="whole" operator="lessThanOrEqual" allowBlank="1" showErrorMessage="1" errorTitle="Неверно" error="Заказ не может быть больше Наличия" sqref="X144 X683 X612 X606 X601 X430 X288 X224" xr:uid="{00000000-0002-0000-0000-00008C000000}">
      <formula1>71</formula1>
    </dataValidation>
    <dataValidation type="whole" operator="lessThanOrEqual" allowBlank="1" showErrorMessage="1" errorTitle="Неверно" error="Заказ не может быть больше Наличия" sqref="X145 X673 X557 X357 X355 X166" xr:uid="{00000000-0002-0000-0000-00008D000000}">
      <formula1>50</formula1>
    </dataValidation>
    <dataValidation type="whole" operator="lessThanOrEqual" allowBlank="1" showErrorMessage="1" errorTitle="Неверно" error="Заказ не может быть больше Наличия" sqref="X148 X871 X866 X295" xr:uid="{00000000-0002-0000-0000-000090000000}">
      <formula1>110</formula1>
    </dataValidation>
    <dataValidation type="whole" operator="lessThanOrEqual" allowBlank="1" showErrorMessage="1" errorTitle="Неверно" error="Заказ не может быть больше Наличия" sqref="X152" xr:uid="{00000000-0002-0000-0000-000094000000}">
      <formula1>120</formula1>
    </dataValidation>
    <dataValidation type="whole" operator="lessThanOrEqual" allowBlank="1" showErrorMessage="1" errorTitle="Неверно" error="Заказ не может быть больше Наличия" sqref="X154 X865 X755" xr:uid="{00000000-0002-0000-0000-000096000000}">
      <formula1>138</formula1>
    </dataValidation>
    <dataValidation type="whole" operator="lessThanOrEqual" allowBlank="1" showErrorMessage="1" errorTitle="Неверно" error="Заказ не может быть больше Наличия" sqref="X155" xr:uid="{00000000-0002-0000-0000-000097000000}">
      <formula1>244</formula1>
    </dataValidation>
    <dataValidation type="whole" operator="lessThanOrEqual" allowBlank="1" showErrorMessage="1" errorTitle="Неверно" error="Заказ не может быть больше Наличия" sqref="X156 X302" xr:uid="{00000000-0002-0000-0000-000098000000}">
      <formula1>106</formula1>
    </dataValidation>
    <dataValidation type="whole" operator="lessThanOrEqual" allowBlank="1" showErrorMessage="1" errorTitle="Неверно" error="Заказ не может быть больше Наличия" sqref="X161 X872 X662 X529" xr:uid="{00000000-0002-0000-0000-00009D000000}">
      <formula1>33</formula1>
    </dataValidation>
    <dataValidation type="whole" operator="lessThanOrEqual" allowBlank="1" showErrorMessage="1" errorTitle="Неверно" error="Заказ не может быть больше Наличия" sqref="X163 X512 X459 X388 X329 X259" xr:uid="{00000000-0002-0000-0000-00009F000000}">
      <formula1>29</formula1>
    </dataValidation>
    <dataValidation type="whole" operator="lessThanOrEqual" allowBlank="1" showErrorMessage="1" errorTitle="Неверно" error="Заказ не может быть больше Наличия" sqref="X164 X722" xr:uid="{00000000-0002-0000-0000-0000A0000000}">
      <formula1>121</formula1>
    </dataValidation>
    <dataValidation type="whole" operator="lessThanOrEqual" allowBlank="1" showErrorMessage="1" errorTitle="Неверно" error="Заказ не может быть больше Наличия" sqref="X165 X240" xr:uid="{00000000-0002-0000-0000-0000A1000000}">
      <formula1>161</formula1>
    </dataValidation>
    <dataValidation type="whole" operator="lessThanOrEqual" allowBlank="1" showErrorMessage="1" errorTitle="Неверно" error="Заказ не может быть больше Наличия" sqref="X168 X832 X699" xr:uid="{00000000-0002-0000-0000-0000A4000000}">
      <formula1>38</formula1>
    </dataValidation>
    <dataValidation type="whole" operator="lessThanOrEqual" allowBlank="1" showErrorMessage="1" errorTitle="Неверно" error="Заказ не может быть больше Наличия" sqref="X169 X841 X809 X749 X620 X447" xr:uid="{00000000-0002-0000-0000-0000A5000000}">
      <formula1>46</formula1>
    </dataValidation>
    <dataValidation type="whole" operator="lessThanOrEqual" allowBlank="1" showErrorMessage="1" errorTitle="Неверно" error="Заказ не может быть больше Наличия" sqref="X171" xr:uid="{00000000-0002-0000-0000-0000A7000000}">
      <formula1>218</formula1>
    </dataValidation>
    <dataValidation type="whole" operator="lessThanOrEqual" allowBlank="1" showErrorMessage="1" errorTitle="Неверно" error="Заказ не может быть больше Наличия" sqref="X339 X303 X172:X173" xr:uid="{00000000-0002-0000-0000-0000A8000000}">
      <formula1>157</formula1>
    </dataValidation>
    <dataValidation type="whole" operator="lessThanOrEqual" allowBlank="1" showErrorMessage="1" errorTitle="Неверно" error="Заказ не может быть больше Наличия" sqref="X175 X521 X456 X251" xr:uid="{00000000-0002-0000-0000-0000AB000000}">
      <formula1>53</formula1>
    </dataValidation>
    <dataValidation type="whole" operator="lessThanOrEqual" allowBlank="1" showErrorMessage="1" errorTitle="Неверно" error="Заказ не может быть больше Наличия" sqref="X176" xr:uid="{00000000-0002-0000-0000-0000AC000000}">
      <formula1>164</formula1>
    </dataValidation>
    <dataValidation type="whole" operator="lessThanOrEqual" allowBlank="1" showErrorMessage="1" errorTitle="Неверно" error="Заказ не может быть больше Наличия" sqref="X177" xr:uid="{00000000-0002-0000-0000-0000AD000000}">
      <formula1>159</formula1>
    </dataValidation>
    <dataValidation type="whole" operator="lessThanOrEqual" allowBlank="1" showErrorMessage="1" errorTitle="Неверно" error="Заказ не может быть больше Наличия" sqref="X178 X829 X744 X575 X268" xr:uid="{00000000-0002-0000-0000-0000AE000000}">
      <formula1>82</formula1>
    </dataValidation>
    <dataValidation type="whole" operator="lessThanOrEqual" allowBlank="1" showErrorMessage="1" errorTitle="Неверно" error="Заказ не может быть больше Наличия" sqref="X181 X900 X666 X648 X614 X435" xr:uid="{00000000-0002-0000-0000-0000B1000000}">
      <formula1>58</formula1>
    </dataValidation>
    <dataValidation type="whole" operator="lessThanOrEqual" allowBlank="1" showErrorMessage="1" errorTitle="Неверно" error="Заказ не может быть больше Наличия" sqref="X182" xr:uid="{00000000-0002-0000-0000-0000B2000000}">
      <formula1>92</formula1>
    </dataValidation>
    <dataValidation type="whole" operator="lessThanOrEqual" allowBlank="1" showErrorMessage="1" errorTitle="Неверно" error="Заказ не может быть больше Наличия" sqref="X184 X856 X814 X437" xr:uid="{00000000-0002-0000-0000-0000B4000000}">
      <formula1>167</formula1>
    </dataValidation>
    <dataValidation type="whole" operator="lessThanOrEqual" allowBlank="1" showErrorMessage="1" errorTitle="Неверно" error="Заказ не может быть больше Наличия" sqref="X185 X750 X714 X427 X242" xr:uid="{00000000-0002-0000-0000-0000B5000000}">
      <formula1>84</formula1>
    </dataValidation>
    <dataValidation type="whole" operator="lessThanOrEqual" allowBlank="1" showErrorMessage="1" errorTitle="Неверно" error="Заказ не может быть больше Наличия" sqref="X196 X886 X848 X754 X468 X271" xr:uid="{00000000-0002-0000-0000-0000C0000000}">
      <formula1>55</formula1>
    </dataValidation>
    <dataValidation type="whole" operator="lessThanOrEqual" allowBlank="1" showErrorMessage="1" errorTitle="Неверно" error="Заказ не может быть больше Наличия" sqref="X213 X431 X321 X239" xr:uid="{00000000-0002-0000-0000-0000D1000000}">
      <formula1>87</formula1>
    </dataValidation>
    <dataValidation type="whole" operator="lessThanOrEqual" allowBlank="1" showErrorMessage="1" errorTitle="Неверно" error="Заказ не может быть больше Наличия" sqref="X225 X863 X849 X567" xr:uid="{00000000-0002-0000-0000-0000DD000000}">
      <formula1>20</formula1>
    </dataValidation>
    <dataValidation type="whole" operator="lessThanOrEqual" allowBlank="1" showErrorMessage="1" errorTitle="Неверно" error="Заказ не может быть больше Наличия" sqref="X227 X857 X232" xr:uid="{00000000-0002-0000-0000-0000DF000000}">
      <formula1>107</formula1>
    </dataValidation>
    <dataValidation type="whole" operator="lessThanOrEqual" allowBlank="1" showErrorMessage="1" errorTitle="Неверно" error="Заказ не может быть больше Наличия" sqref="X229 X883 X822 X776 X720 X650 X562 X356 X351 X330" xr:uid="{00000000-0002-0000-0000-0000E1000000}">
      <formula1>36</formula1>
    </dataValidation>
    <dataValidation type="whole" operator="lessThanOrEqual" allowBlank="1" showErrorMessage="1" errorTitle="Неверно" error="Заказ не может быть больше Наличия" sqref="X231 X597 X335 X235" xr:uid="{00000000-0002-0000-0000-0000E3000000}">
      <formula1>56</formula1>
    </dataValidation>
    <dataValidation type="whole" operator="lessThanOrEqual" allowBlank="1" showErrorMessage="1" errorTitle="Неверно" error="Заказ не может быть больше Наличия" sqref="X236 X767 X712" xr:uid="{00000000-0002-0000-0000-0000E8000000}">
      <formula1>76</formula1>
    </dataValidation>
    <dataValidation type="whole" operator="lessThanOrEqual" allowBlank="1" showErrorMessage="1" errorTitle="Неверно" error="Заказ не может быть больше Наличия" sqref="X238 X732 X301" xr:uid="{00000000-0002-0000-0000-0000EA000000}">
      <formula1>31</formula1>
    </dataValidation>
    <dataValidation type="whole" operator="lessThanOrEqual" allowBlank="1" showErrorMessage="1" errorTitle="Неверно" error="Заказ не может быть больше Наличия" sqref="X241 X831 X708 X323 X267" xr:uid="{00000000-0002-0000-0000-0000ED000000}">
      <formula1>63</formula1>
    </dataValidation>
    <dataValidation type="whole" operator="lessThanOrEqual" allowBlank="1" showErrorMessage="1" errorTitle="Неверно" error="Заказ не может быть больше Наличия" sqref="X243 X861 X576 X404" xr:uid="{00000000-0002-0000-0000-0000EF000000}">
      <formula1>127</formula1>
    </dataValidation>
    <dataValidation type="whole" operator="lessThanOrEqual" allowBlank="1" showErrorMessage="1" errorTitle="Неверно" error="Заказ не может быть больше Наличия" sqref="X244" xr:uid="{00000000-0002-0000-0000-0000F0000000}">
      <formula1>242</formula1>
    </dataValidation>
    <dataValidation type="whole" operator="lessThanOrEqual" allowBlank="1" showErrorMessage="1" errorTitle="Неверно" error="Заказ не может быть больше Наличия" sqref="X245 X877 X835" xr:uid="{00000000-0002-0000-0000-0000F1000000}">
      <formula1>117</formula1>
    </dataValidation>
    <dataValidation type="whole" operator="lessThanOrEqual" allowBlank="1" showErrorMessage="1" errorTitle="Неверно" error="Заказ не может быть больше Наличия" sqref="X248 X789 X723" xr:uid="{00000000-0002-0000-0000-0000F4000000}">
      <formula1>176</formula1>
    </dataValidation>
    <dataValidation type="whole" operator="lessThanOrEqual" allowBlank="1" showErrorMessage="1" errorTitle="Неверно" error="Заказ не может быть больше Наличия" sqref="X249 X769 X626 X613 X580 X554 X378" xr:uid="{00000000-0002-0000-0000-0000F5000000}">
      <formula1>57</formula1>
    </dataValidation>
    <dataValidation type="whole" operator="lessThanOrEqual" allowBlank="1" showErrorMessage="1" errorTitle="Неверно" error="Заказ не может быть больше Наличия" sqref="X250 X672 X307" xr:uid="{00000000-0002-0000-0000-0000F6000000}">
      <formula1>49</formula1>
    </dataValidation>
    <dataValidation type="whole" operator="lessThanOrEqual" allowBlank="1" showErrorMessage="1" errorTitle="Неверно" error="Заказ не может быть больше Наличия" sqref="X252 X609" xr:uid="{00000000-0002-0000-0000-0000F8000000}">
      <formula1>177</formula1>
    </dataValidation>
    <dataValidation type="whole" operator="lessThanOrEqual" allowBlank="1" showErrorMessage="1" errorTitle="Неверно" error="Заказ не может быть больше Наличия" sqref="X254 X855 X584" xr:uid="{00000000-0002-0000-0000-0000FA000000}">
      <formula1>88</formula1>
    </dataValidation>
    <dataValidation type="whole" operator="lessThanOrEqual" allowBlank="1" showErrorMessage="1" errorTitle="Неверно" error="Заказ не может быть больше Наличия" sqref="X255 X815 X669 X594 X263" xr:uid="{00000000-0002-0000-0000-0000FB000000}">
      <formula1>162</formula1>
    </dataValidation>
    <dataValidation type="whole" operator="lessThanOrEqual" allowBlank="1" showErrorMessage="1" errorTitle="Неверно" error="Заказ не может быть больше Наличия" sqref="X256" xr:uid="{00000000-0002-0000-0000-0000FC000000}">
      <formula1>277</formula1>
    </dataValidation>
    <dataValidation type="whole" operator="lessThanOrEqual" allowBlank="1" showErrorMessage="1" errorTitle="Неверно" error="Заказ не может быть больше Наличия" sqref="X257 X564 X405 X387" xr:uid="{00000000-0002-0000-0000-0000FD000000}">
      <formula1>105</formula1>
    </dataValidation>
    <dataValidation type="whole" operator="lessThanOrEqual" allowBlank="1" showErrorMessage="1" errorTitle="Неверно" error="Заказ не может быть больше Наличия" sqref="X261 X768 X763 X604" xr:uid="{00000000-0002-0000-0000-000001010000}">
      <formula1>131</formula1>
    </dataValidation>
    <dataValidation type="whole" operator="lessThanOrEqual" allowBlank="1" showErrorMessage="1" errorTitle="Неверно" error="Заказ не может быть больше Наличия" sqref="X275 X716 X640 X514 X510" xr:uid="{00000000-0002-0000-0000-00000F010000}">
      <formula1>78</formula1>
    </dataValidation>
    <dataValidation type="whole" operator="lessThanOrEqual" allowBlank="1" showErrorMessage="1" errorTitle="Неверно" error="Заказ не может быть больше Наличия" sqref="X280 X315" xr:uid="{00000000-0002-0000-0000-000014010000}">
      <formula1>90</formula1>
    </dataValidation>
    <dataValidation type="whole" operator="lessThanOrEqual" allowBlank="1" showErrorMessage="1" errorTitle="Неверно" error="Заказ не может быть больше Наличия" sqref="X283 X887" xr:uid="{00000000-0002-0000-0000-000017010000}">
      <formula1>61</formula1>
    </dataValidation>
    <dataValidation type="whole" operator="lessThanOrEqual" allowBlank="1" showErrorMessage="1" errorTitle="Неверно" error="Заказ не может быть больше Наличия" sqref="X292 X577" xr:uid="{00000000-0002-0000-0000-000020010000}">
      <formula1>99</formula1>
    </dataValidation>
    <dataValidation type="whole" operator="lessThanOrEqual" allowBlank="1" showErrorMessage="1" errorTitle="Неверно" error="Заказ не может быть больше Наличия" sqref="X296" xr:uid="{00000000-0002-0000-0000-000024010000}">
      <formula1>112</formula1>
    </dataValidation>
    <dataValidation type="whole" operator="lessThanOrEqual" allowBlank="1" showErrorMessage="1" errorTitle="Неверно" error="Заказ не может быть больше Наличия" sqref="X299 X705" xr:uid="{00000000-0002-0000-0000-000027010000}">
      <formula1>96</formula1>
    </dataValidation>
    <dataValidation type="whole" operator="lessThanOrEqual" allowBlank="1" showErrorMessage="1" errorTitle="Неверно" error="Заказ не может быть больше Наличия" sqref="X310 X646 X625 X566" xr:uid="{00000000-0002-0000-0000-000032010000}">
      <formula1>80</formula1>
    </dataValidation>
    <dataValidation type="whole" operator="lessThanOrEqual" allowBlank="1" showErrorMessage="1" errorTitle="Неверно" error="Заказ не может быть больше Наличия" sqref="X311 X869 X859 X622 X559 X318" xr:uid="{00000000-0002-0000-0000-000033010000}">
      <formula1>104</formula1>
    </dataValidation>
    <dataValidation type="whole" operator="lessThanOrEqual" allowBlank="1" showErrorMessage="1" errorTitle="Неверно" error="Заказ не может быть больше Наличия" sqref="X317 X820 X631" xr:uid="{00000000-0002-0000-0000-000039010000}">
      <formula1>115</formula1>
    </dataValidation>
    <dataValidation type="whole" operator="lessThanOrEqual" allowBlank="1" showErrorMessage="1" errorTitle="Неверно" error="Заказ не может быть больше Наличия" sqref="X326 X702 X624 X526" xr:uid="{00000000-0002-0000-0000-000042010000}">
      <formula1>73</formula1>
    </dataValidation>
    <dataValidation type="whole" operator="lessThanOrEqual" allowBlank="1" showErrorMessage="1" errorTitle="Неверно" error="Заказ не может быть больше Наличия" sqref="X341 X674" xr:uid="{00000000-0002-0000-0000-000051010000}">
      <formula1>135</formula1>
    </dataValidation>
    <dataValidation type="whole" operator="lessThanOrEqual" allowBlank="1" showErrorMessage="1" errorTitle="Неверно" error="Заказ не может быть больше Наличия" sqref="X374 X644" xr:uid="{00000000-0002-0000-0000-000072010000}">
      <formula1>68</formula1>
    </dataValidation>
    <dataValidation type="whole" operator="lessThanOrEqual" allowBlank="1" showErrorMessage="1" errorTitle="Неверно" error="Заказ не может быть больше Наличия" sqref="X385 X710" xr:uid="{00000000-0002-0000-0000-00007D010000}">
      <formula1>93</formula1>
    </dataValidation>
    <dataValidation type="whole" operator="lessThanOrEqual" allowBlank="1" showErrorMessage="1" errorTitle="Неверно" error="Заказ не может быть больше Наличия" sqref="X386 X889 X881" xr:uid="{00000000-0002-0000-0000-00007E010000}">
      <formula1>86</formula1>
    </dataValidation>
    <dataValidation type="whole" operator="lessThanOrEqual" allowBlank="1" showErrorMessage="1" errorTitle="Неверно" error="Заказ не может быть больше Наличия" sqref="X393 X560" xr:uid="{00000000-0002-0000-0000-000085010000}">
      <formula1>140</formula1>
    </dataValidation>
    <dataValidation type="whole" operator="lessThanOrEqual" allowBlank="1" showErrorMessage="1" errorTitle="Неверно" error="Заказ не может быть больше Наличия" sqref="X395" xr:uid="{00000000-0002-0000-0000-000087010000}">
      <formula1>153</formula1>
    </dataValidation>
    <dataValidation type="whole" operator="lessThanOrEqual" allowBlank="1" showErrorMessage="1" errorTitle="Неверно" error="Заказ не может быть больше Наличия" sqref="X400 X605 X495 X439 X425 X414" xr:uid="{00000000-0002-0000-0000-00008C010000}">
      <formula1>103</formula1>
    </dataValidation>
    <dataValidation type="whole" operator="lessThanOrEqual" allowBlank="1" showErrorMessage="1" errorTitle="Неверно" error="Заказ не может быть больше Наличия" sqref="X407 X751" xr:uid="{00000000-0002-0000-0000-000093010000}">
      <formula1>137</formula1>
    </dataValidation>
    <dataValidation type="whole" operator="lessThanOrEqual" allowBlank="1" showErrorMessage="1" errorTitle="Неверно" error="Заказ не может быть больше Наличия" sqref="X408" xr:uid="{00000000-0002-0000-0000-000094010000}">
      <formula1>156</formula1>
    </dataValidation>
    <dataValidation type="whole" operator="lessThanOrEqual" allowBlank="1" showErrorMessage="1" errorTitle="Неверно" error="Заказ не может быть больше Наличия" sqref="X410" xr:uid="{00000000-0002-0000-0000-000096010000}">
      <formula1>95</formula1>
    </dataValidation>
    <dataValidation type="whole" operator="lessThanOrEqual" allowBlank="1" showErrorMessage="1" errorTitle="Неверно" error="Заказ не может быть больше Наличия" sqref="X415" xr:uid="{00000000-0002-0000-0000-00009B010000}">
      <formula1>85</formula1>
    </dataValidation>
    <dataValidation type="whole" operator="lessThanOrEqual" allowBlank="1" showErrorMessage="1" errorTitle="Неверно" error="Заказ не может быть больше Наличия" sqref="X421 X772 X642" xr:uid="{00000000-0002-0000-0000-0000A1010000}">
      <formula1>134</formula1>
    </dataValidation>
    <dataValidation type="whole" operator="lessThanOrEqual" allowBlank="1" showErrorMessage="1" errorTitle="Неверно" error="Заказ не может быть больше Наличия" sqref="X422 X870 X792 X645 X632" xr:uid="{00000000-0002-0000-0000-0000A2010000}">
      <formula1>150</formula1>
    </dataValidation>
    <dataValidation type="whole" operator="lessThanOrEqual" allowBlank="1" showErrorMessage="1" errorTitle="Неверно" error="Заказ не может быть больше Наличия" sqref="X486" xr:uid="{00000000-0002-0000-0000-0000E2010000}">
      <formula1>1513</formula1>
    </dataValidation>
    <dataValidation type="whole" operator="lessThanOrEqual" allowBlank="1" showErrorMessage="1" errorTitle="Неверно" error="Заказ не может быть больше Наличия" sqref="X487 X784" xr:uid="{00000000-0002-0000-0000-0000E3010000}">
      <formula1>237</formula1>
    </dataValidation>
    <dataValidation type="whole" operator="lessThanOrEqual" allowBlank="1" showErrorMessage="1" errorTitle="Неверно" error="Заказ не может быть больше Наличия" sqref="X494 X824" xr:uid="{00000000-0002-0000-0000-0000EA010000}">
      <formula1>189</formula1>
    </dataValidation>
    <dataValidation type="whole" operator="lessThanOrEqual" allowBlank="1" showErrorMessage="1" errorTitle="Неверно" error="Заказ не может быть больше Наличия" sqref="X496" xr:uid="{00000000-0002-0000-0000-0000EC010000}">
      <formula1>149</formula1>
    </dataValidation>
    <dataValidation type="whole" operator="lessThanOrEqual" allowBlank="1" showErrorMessage="1" errorTitle="Неверно" error="Заказ не может быть больше Наличия" sqref="X513 X879" xr:uid="{00000000-0002-0000-0000-0000FD010000}">
      <formula1>62</formula1>
    </dataValidation>
    <dataValidation type="whole" operator="lessThanOrEqual" allowBlank="1" showErrorMessage="1" errorTitle="Неверно" error="Заказ не может быть больше Наличия" sqref="X519 X810" xr:uid="{00000000-0002-0000-0000-000003020000}">
      <formula1>60</formula1>
    </dataValidation>
    <dataValidation type="whole" operator="lessThanOrEqual" allowBlank="1" showErrorMessage="1" errorTitle="Неверно" error="Заказ не может быть больше Наличия" sqref="X522 X806" xr:uid="{00000000-0002-0000-0000-000006020000}">
      <formula1>47</formula1>
    </dataValidation>
    <dataValidation type="whole" operator="lessThanOrEqual" allowBlank="1" showErrorMessage="1" errorTitle="Неверно" error="Заказ не может быть больше Наличия" sqref="X527 X864" xr:uid="{00000000-0002-0000-0000-00000B020000}">
      <formula1>108</formula1>
    </dataValidation>
    <dataValidation type="whole" operator="lessThanOrEqual" allowBlank="1" showErrorMessage="1" errorTitle="Неверно" error="Заказ не может быть больше Наличия" sqref="X565 X711" xr:uid="{00000000-0002-0000-0000-000031020000}">
      <formula1>146</formula1>
    </dataValidation>
    <dataValidation type="whole" operator="lessThanOrEqual" allowBlank="1" showErrorMessage="1" errorTitle="Неверно" error="Заказ не может быть больше Наличия" sqref="X570" xr:uid="{00000000-0002-0000-0000-000036020000}">
      <formula1>217</formula1>
    </dataValidation>
    <dataValidation type="whole" operator="lessThanOrEqual" allowBlank="1" showErrorMessage="1" errorTitle="Неверно" error="Заказ не может быть больше Наличия" sqref="X571" xr:uid="{00000000-0002-0000-0000-000037020000}">
      <formula1>201</formula1>
    </dataValidation>
    <dataValidation type="whole" operator="lessThanOrEqual" allowBlank="1" showErrorMessage="1" errorTitle="Неверно" error="Заказ не может быть больше Наличия" sqref="X579 X816" xr:uid="{00000000-0002-0000-0000-00003F020000}">
      <formula1>102</formula1>
    </dataValidation>
    <dataValidation type="whole" operator="lessThanOrEqual" allowBlank="1" showErrorMessage="1" errorTitle="Неверно" error="Заказ не может быть больше Наличия" sqref="X595" xr:uid="{00000000-0002-0000-0000-00004F020000}">
      <formula1>143</formula1>
    </dataValidation>
    <dataValidation type="whole" operator="lessThanOrEqual" allowBlank="1" showErrorMessage="1" errorTitle="Неверно" error="Заказ не может быть больше Наличия" sqref="X599 X876" xr:uid="{00000000-0002-0000-0000-000053020000}">
      <formula1>139</formula1>
    </dataValidation>
    <dataValidation type="whole" operator="lessThanOrEqual" allowBlank="1" showErrorMessage="1" errorTitle="Неверно" error="Заказ не может быть больше Наличия" sqref="X611 X846 X758 X617" xr:uid="{00000000-0002-0000-0000-00005F020000}">
      <formula1>101</formula1>
    </dataValidation>
    <dataValidation type="whole" operator="lessThanOrEqual" allowBlank="1" showErrorMessage="1" errorTitle="Неверно" error="Заказ не может быть больше Наличия" sqref="X637" xr:uid="{00000000-0002-0000-0000-000079020000}">
      <formula1>130</formula1>
    </dataValidation>
    <dataValidation type="whole" operator="lessThanOrEqual" allowBlank="1" showErrorMessage="1" errorTitle="Неверно" error="Заказ не может быть больше Наличия" sqref="X641" xr:uid="{00000000-0002-0000-0000-00007D020000}">
      <formula1>196</formula1>
    </dataValidation>
    <dataValidation type="whole" operator="lessThanOrEqual" allowBlank="1" showErrorMessage="1" errorTitle="Неверно" error="Заказ не может быть больше Наличия" sqref="X649 X771" xr:uid="{00000000-0002-0000-0000-000085020000}">
      <formula1>97</formula1>
    </dataValidation>
    <dataValidation type="whole" operator="lessThanOrEqual" allowBlank="1" showErrorMessage="1" errorTitle="Неверно" error="Заказ не может быть больше Наличия" sqref="X657" xr:uid="{00000000-0002-0000-0000-00008D020000}">
      <formula1>274</formula1>
    </dataValidation>
    <dataValidation type="whole" operator="lessThanOrEqual" allowBlank="1" showErrorMessage="1" errorTitle="Неверно" error="Заказ не может быть больше Наличия" sqref="X658" xr:uid="{00000000-0002-0000-0000-00008E020000}">
      <formula1>253</formula1>
    </dataValidation>
    <dataValidation type="whole" operator="lessThanOrEqual" allowBlank="1" showErrorMessage="1" errorTitle="Неверно" error="Заказ не может быть больше Наличия" sqref="X659 X793" xr:uid="{00000000-0002-0000-0000-00008F020000}">
      <formula1>210</formula1>
    </dataValidation>
    <dataValidation type="whole" operator="lessThanOrEqual" allowBlank="1" showErrorMessage="1" errorTitle="Неверно" error="Заказ не может быть больше Наличия" sqref="X667" xr:uid="{00000000-0002-0000-0000-000097020000}">
      <formula1>41</formula1>
    </dataValidation>
    <dataValidation type="whole" operator="lessThanOrEqual" allowBlank="1" showErrorMessage="1" errorTitle="Неверно" error="Заказ не может быть больше Наличия" sqref="X675" xr:uid="{00000000-0002-0000-0000-00009F020000}">
      <formula1>341</formula1>
    </dataValidation>
    <dataValidation type="whole" operator="lessThanOrEqual" allowBlank="1" showErrorMessage="1" errorTitle="Неверно" error="Заказ не может быть больше Наличия" sqref="X676" xr:uid="{00000000-0002-0000-0000-0000A0020000}">
      <formula1>348</formula1>
    </dataValidation>
    <dataValidation type="whole" operator="lessThanOrEqual" allowBlank="1" showErrorMessage="1" errorTitle="Неверно" error="Заказ не может быть больше Наличия" sqref="X677" xr:uid="{00000000-0002-0000-0000-0000A1020000}">
      <formula1>349</formula1>
    </dataValidation>
    <dataValidation type="whole" operator="lessThanOrEqual" allowBlank="1" showErrorMessage="1" errorTitle="Неверно" error="Заказ не может быть больше Наличия" sqref="X678" xr:uid="{00000000-0002-0000-0000-0000A2020000}">
      <formula1>147</formula1>
    </dataValidation>
    <dataValidation type="whole" operator="lessThanOrEqual" allowBlank="1" showErrorMessage="1" errorTitle="Неверно" error="Заказ не может быть больше Наличия" sqref="X679" xr:uid="{00000000-0002-0000-0000-0000A3020000}">
      <formula1>358</formula1>
    </dataValidation>
    <dataValidation type="whole" operator="lessThanOrEqual" allowBlank="1" showErrorMessage="1" errorTitle="Неверно" error="Заказ не может быть больше Наличия" sqref="X680:X681" xr:uid="{00000000-0002-0000-0000-0000A4020000}">
      <formula1>366</formula1>
    </dataValidation>
    <dataValidation type="whole" operator="lessThanOrEqual" allowBlank="1" showErrorMessage="1" errorTitle="Неверно" error="Заказ не может быть больше Наличия" sqref="X706 X759" xr:uid="{00000000-0002-0000-0000-0000BE020000}">
      <formula1>128</formula1>
    </dataValidation>
    <dataValidation type="whole" operator="lessThanOrEqual" allowBlank="1" showErrorMessage="1" errorTitle="Неверно" error="Заказ не может быть больше Наличия" sqref="X707" xr:uid="{00000000-0002-0000-0000-0000BF020000}">
      <formula1>132</formula1>
    </dataValidation>
    <dataValidation type="whole" operator="lessThanOrEqual" allowBlank="1" showErrorMessage="1" errorTitle="Неверно" error="Заказ не может быть больше Наличия" sqref="X730" xr:uid="{00000000-0002-0000-0000-0000D6020000}">
      <formula1>190</formula1>
    </dataValidation>
    <dataValidation type="whole" operator="lessThanOrEqual" allowBlank="1" showErrorMessage="1" errorTitle="Неверно" error="Заказ не может быть больше Наличия" sqref="X731 X851" xr:uid="{00000000-0002-0000-0000-0000D7020000}">
      <formula1>250</formula1>
    </dataValidation>
    <dataValidation type="whole" operator="lessThanOrEqual" allowBlank="1" showErrorMessage="1" errorTitle="Неверно" error="Заказ не может быть больше Наличия" sqref="X764 X894" xr:uid="{00000000-0002-0000-0000-0000F8020000}">
      <formula1>172</formula1>
    </dataValidation>
    <dataValidation type="whole" operator="lessThanOrEqual" allowBlank="1" showErrorMessage="1" errorTitle="Неверно" error="Заказ не может быть больше Наличия" sqref="X785" xr:uid="{00000000-0002-0000-0000-00000D030000}">
      <formula1>305</formula1>
    </dataValidation>
    <dataValidation type="whole" operator="lessThanOrEqual" allowBlank="1" showErrorMessage="1" errorTitle="Неверно" error="Заказ не может быть больше Наличия" sqref="X786" xr:uid="{00000000-0002-0000-0000-00000E030000}">
      <formula1>224</formula1>
    </dataValidation>
    <dataValidation type="whole" operator="lessThanOrEqual" allowBlank="1" showErrorMessage="1" errorTitle="Неверно" error="Заказ не может быть больше Наличия" sqref="X788" xr:uid="{00000000-0002-0000-0000-000010030000}">
      <formula1>184</formula1>
    </dataValidation>
    <dataValidation type="whole" operator="lessThanOrEqual" allowBlank="1" showErrorMessage="1" errorTitle="Неверно" error="Заказ не может быть больше Наличия" sqref="X790" xr:uid="{00000000-0002-0000-0000-000012030000}">
      <formula1>173</formula1>
    </dataValidation>
    <dataValidation type="whole" operator="lessThanOrEqual" allowBlank="1" showErrorMessage="1" errorTitle="Неверно" error="Заказ не может быть больше Наличия" sqref="X825" xr:uid="{00000000-0002-0000-0000-000035030000}">
      <formula1>421</formula1>
    </dataValidation>
    <dataValidation type="whole" operator="lessThanOrEqual" allowBlank="1" showErrorMessage="1" errorTitle="Неверно" error="Заказ не может быть больше Наличия" sqref="X833" xr:uid="{00000000-0002-0000-0000-00003D030000}">
      <formula1>193</formula1>
    </dataValidation>
    <dataValidation type="whole" operator="lessThanOrEqual" allowBlank="1" showErrorMessage="1" errorTitle="Неверно" error="Заказ не может быть больше Наличия" sqref="X834" xr:uid="{00000000-0002-0000-0000-00003E030000}">
      <formula1>391</formula1>
    </dataValidation>
    <dataValidation type="whole" operator="lessThanOrEqual" allowBlank="1" showErrorMessage="1" errorTitle="Неверно" error="Заказ не может быть больше Наличия" sqref="X842" xr:uid="{00000000-0002-0000-0000-000046030000}">
      <formula1>221</formula1>
    </dataValidation>
    <dataValidation type="whole" operator="lessThanOrEqual" allowBlank="1" showErrorMessage="1" errorTitle="Неверно" error="Заказ не может быть больше Наличия" sqref="X847 X896" xr:uid="{00000000-0002-0000-0000-00004B030000}">
      <formula1>148</formula1>
    </dataValidation>
    <dataValidation type="whole" operator="lessThanOrEqual" allowBlank="1" showErrorMessage="1" errorTitle="Неверно" error="Заказ не может быть больше Наличия" sqref="X850" xr:uid="{00000000-0002-0000-0000-00004E030000}">
      <formula1>265</formula1>
    </dataValidation>
    <dataValidation type="whole" operator="lessThanOrEqual" allowBlank="1" showErrorMessage="1" errorTitle="Неверно" error="Заказ не может быть больше Наличия" sqref="X852" xr:uid="{00000000-0002-0000-0000-000050030000}">
      <formula1>232</formula1>
    </dataValidation>
    <dataValidation type="whole" operator="lessThanOrEqual" allowBlank="1" showErrorMessage="1" errorTitle="Неверно" error="Заказ не может быть больше Наличия" sqref="X860 X899" xr:uid="{00000000-0002-0000-0000-000058030000}">
      <formula1>197</formula1>
    </dataValidation>
    <dataValidation type="whole" operator="lessThanOrEqual" allowBlank="1" showErrorMessage="1" errorTitle="Неверно" error="Заказ не может быть больше Наличия" sqref="X890" xr:uid="{00000000-0002-0000-0000-000076030000}">
      <formula1>142</formula1>
    </dataValidation>
    <dataValidation type="whole" operator="lessThanOrEqual" allowBlank="1" showErrorMessage="1" errorTitle="Неверно" error="Заказ не может быть больше Наличия" sqref="X891" xr:uid="{00000000-0002-0000-0000-000077030000}">
      <formula1>236</formula1>
    </dataValidation>
    <dataValidation type="whole" operator="lessThanOrEqual" allowBlank="1" showErrorMessage="1" errorTitle="Неверно" error="Заказ не может быть больше Наличия" sqref="X895" xr:uid="{00000000-0002-0000-0000-00007B030000}">
      <formula1>309</formula1>
    </dataValidation>
    <dataValidation type="whole" operator="lessThanOrEqual" allowBlank="1" showErrorMessage="1" errorTitle="Неверно" error="Заказ не может быть больше Наличия" sqref="X898" xr:uid="{00000000-0002-0000-0000-00007E030000}">
      <formula1>154</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36" customWidth="1"/>
    <col min="2" max="3" width="31.75" style="36" customWidth="1"/>
    <col min="4" max="4" width="2.75" style="36" customWidth="1"/>
    <col min="5" max="5" width="35.75" style="37" customWidth="1"/>
    <col min="6" max="7" width="22.75" style="39" customWidth="1"/>
    <col min="8" max="8" width="2.75" style="37" customWidth="1"/>
    <col min="9" max="9" width="38.75" style="37" customWidth="1"/>
    <col min="10" max="11" width="16.75" style="39" customWidth="1"/>
    <col min="12" max="16384" width="9.1640625" style="36"/>
  </cols>
  <sheetData>
    <row r="1" spans="2:11" x14ac:dyDescent="0.45">
      <c r="E1" s="42" t="s">
        <v>944</v>
      </c>
      <c r="F1" s="38"/>
      <c r="G1" s="43"/>
    </row>
    <row r="2" spans="2:11" x14ac:dyDescent="0.45">
      <c r="E2" s="40" t="s">
        <v>945</v>
      </c>
      <c r="F2" s="44">
        <f>SUMPRODUCT(TDSheet!$Q$4:$Q$1048572,TDSheet!$X$4:$X$1048572)</f>
        <v>0</v>
      </c>
      <c r="G2" s="44"/>
      <c r="H2" s="45"/>
      <c r="I2" s="45"/>
      <c r="J2" s="46"/>
      <c r="K2" s="46"/>
    </row>
    <row r="3" spans="2:11" x14ac:dyDescent="0.45">
      <c r="B3" s="59"/>
      <c r="C3" s="59"/>
      <c r="E3" s="40" t="s">
        <v>946</v>
      </c>
      <c r="F3" s="44" t="e">
        <f>SUMPRODUCT(TDSheet!#REF!,TDSheet!$X$4:$X$1048571)</f>
        <v>#REF!</v>
      </c>
      <c r="G3" s="44"/>
      <c r="H3" s="45"/>
      <c r="I3" s="45"/>
      <c r="J3" s="46"/>
      <c r="K3" s="46"/>
    </row>
    <row r="4" spans="2:11" x14ac:dyDescent="0.45">
      <c r="B4" s="57" t="s">
        <v>943</v>
      </c>
      <c r="C4" s="58"/>
      <c r="E4" s="41" t="s">
        <v>947</v>
      </c>
      <c r="F4" s="47" t="s">
        <v>950</v>
      </c>
      <c r="G4" s="47" t="s">
        <v>951</v>
      </c>
      <c r="H4" s="45"/>
      <c r="I4" s="47" t="s">
        <v>952</v>
      </c>
      <c r="J4" s="47" t="s">
        <v>954</v>
      </c>
      <c r="K4" s="47" t="s">
        <v>951</v>
      </c>
    </row>
    <row r="5" spans="2:11" x14ac:dyDescent="0.45">
      <c r="B5" s="58"/>
      <c r="C5" s="58"/>
      <c r="E5" s="40" t="s">
        <v>363</v>
      </c>
      <c r="F5" s="44" t="e">
        <f>SUMPRODUCT(- -(TDSheet!$H$4:$H$1048569="Обувь"),TDSheet!#REF!,TDSheet!$X$4:$X$1048569)</f>
        <v>#REF!</v>
      </c>
      <c r="G5" s="44">
        <f>SUMIF(TDSheet!$H$4:$H$1048569,"Обувь",TDSheet!$X$4:$X$1048569)</f>
        <v>0</v>
      </c>
      <c r="H5" s="45"/>
      <c r="I5" s="48" t="s">
        <v>54</v>
      </c>
      <c r="J5" s="44" t="e">
        <f>SUMPRODUCT(- -(TDSheet!$K$4:$K$1048569="Мужчины"),TDSheet!#REF!,TDSheet!$X$4:$X$1048569)</f>
        <v>#REF!</v>
      </c>
      <c r="K5" s="44">
        <f>SUMIF(TDSheet!$K$4:$K$1048569,"Мужчины",TDSheet!$X$4:$X$1048569)</f>
        <v>0</v>
      </c>
    </row>
    <row r="6" spans="2:11" x14ac:dyDescent="0.45">
      <c r="B6" s="58"/>
      <c r="C6" s="58"/>
      <c r="E6" s="40" t="s">
        <v>28</v>
      </c>
      <c r="F6" s="44" t="e">
        <f>SUMPRODUCT(- -(TDSheet!$H$4:$H$1048569="Одежда"),TDSheet!#REF!,TDSheet!$X$4:$X$1048569)</f>
        <v>#REF!</v>
      </c>
      <c r="G6" s="44">
        <f>SUMIF(TDSheet!$H$4:$H$1048569,"Одежда",TDSheet!$X$4:$X$1048569)</f>
        <v>0</v>
      </c>
      <c r="H6" s="45"/>
      <c r="I6" s="48" t="s">
        <v>31</v>
      </c>
      <c r="J6" s="44" t="e">
        <f>SUMPRODUCT(- -(TDSheet!$K$4:$K$1048569="Женщины"),TDSheet!#REF!,TDSheet!$X$4:$X$1048569)</f>
        <v>#REF!</v>
      </c>
      <c r="K6" s="44">
        <f>SUMIF(TDSheet!$K$4:$K$1048569,"Женщины",TDSheet!$X$4:$X$1048569)</f>
        <v>0</v>
      </c>
    </row>
    <row r="7" spans="2:11" x14ac:dyDescent="0.45">
      <c r="B7" s="58"/>
      <c r="C7" s="58"/>
      <c r="E7" s="40" t="s">
        <v>312</v>
      </c>
      <c r="F7" s="44" t="e">
        <f>SUMPRODUCT(- -(TDSheet!$H$4:$H$1048569="Аксессуары"),TDSheet!#REF!,TDSheet!$X$4:$X$1048569)</f>
        <v>#REF!</v>
      </c>
      <c r="G7" s="44">
        <f>SUMIF(TDSheet!$H$4:$H$1048569,"Аксессуары",TDSheet!$X$4:$X$1048569)</f>
        <v>0</v>
      </c>
      <c r="H7" s="45"/>
      <c r="I7" s="48" t="s">
        <v>953</v>
      </c>
      <c r="J7" s="44" t="e">
        <f>SUMPRODUCT(- -(TDSheet!$K$4:$K$1048569="Дети"),TDSheet!#REF!,TDSheet!$X$4:$X$1048569)</f>
        <v>#REF!</v>
      </c>
      <c r="K7" s="44">
        <f>SUMIF(TDSheet!$K$4:$K$1048569,"Дети",TDSheet!$X$4:$X$1048569)</f>
        <v>0</v>
      </c>
    </row>
    <row r="8" spans="2:11" x14ac:dyDescent="0.45">
      <c r="B8" s="58"/>
      <c r="C8" s="58"/>
      <c r="E8" s="40" t="s">
        <v>948</v>
      </c>
      <c r="F8" s="44" t="e">
        <f>SUMPRODUCT(- -(TDSheet!$H$4:$H$1048569="Спорт. Инвентарь"),TDSheet!#REF!,TDSheet!$X$4:$X$1048569)</f>
        <v>#REF!</v>
      </c>
      <c r="G8" s="44">
        <f>SUMIF(TDSheet!$H$4:$H$1048569,"Спорт. Инвентарь",TDSheet!$X$4:$X$1048569)</f>
        <v>0</v>
      </c>
      <c r="H8" s="45"/>
      <c r="I8" s="48" t="s">
        <v>264</v>
      </c>
      <c r="J8" s="44" t="e">
        <f>SUMPRODUCT(- -(TDSheet!$K$4:$K$1048569="Унисекс"),TDSheet!#REF!,TDSheet!$X$4:$X$1048569)</f>
        <v>#REF!</v>
      </c>
      <c r="K8" s="44">
        <f>SUMIF(TDSheet!$K$4:$K$1048569,"Унисекс",TDSheet!$X$4:$X$1048569)</f>
        <v>0</v>
      </c>
    </row>
    <row r="9" spans="2:11" x14ac:dyDescent="0.45">
      <c r="B9" s="58"/>
      <c r="C9" s="58"/>
      <c r="E9" s="40" t="s">
        <v>553</v>
      </c>
      <c r="F9" s="44" t="e">
        <f>SUMPRODUCT(- -(TDSheet!$H$4:$H$1048569="Сумки и рюкзаки"),TDSheet!#REF!,TDSheet!$X$4:$X$1048569)</f>
        <v>#REF!</v>
      </c>
      <c r="G9" s="44">
        <f>SUMIF(TDSheet!$H$4:$H$1048569,"Сумки и рюкзаки",TDSheet!$X$4:$X$1048569)</f>
        <v>0</v>
      </c>
      <c r="H9" s="45"/>
      <c r="I9" s="45"/>
      <c r="J9" s="46"/>
      <c r="K9" s="46"/>
    </row>
    <row r="10" spans="2:11" x14ac:dyDescent="0.45">
      <c r="B10" s="58"/>
      <c r="C10" s="58"/>
      <c r="E10" s="40" t="s">
        <v>949</v>
      </c>
      <c r="F10" s="44" t="e">
        <f>SUM(F5:F9)</f>
        <v>#REF!</v>
      </c>
      <c r="G10" s="44">
        <f>SUM(G5:G9)</f>
        <v>0</v>
      </c>
      <c r="H10" s="45"/>
      <c r="I10" s="45"/>
      <c r="J10" s="46"/>
      <c r="K10" s="46"/>
    </row>
    <row r="11" spans="2:11" x14ac:dyDescent="0.45">
      <c r="B11" s="58"/>
      <c r="C11" s="58"/>
    </row>
    <row r="12" spans="2:11" x14ac:dyDescent="0.45">
      <c r="B12" s="58"/>
      <c r="C12" s="58"/>
    </row>
    <row r="13" spans="2:11" x14ac:dyDescent="0.45">
      <c r="B13" s="58"/>
      <c r="C13" s="58"/>
    </row>
    <row r="14" spans="2:11" x14ac:dyDescent="0.45">
      <c r="B14" s="58"/>
      <c r="C14" s="58"/>
    </row>
    <row r="15" spans="2:11" x14ac:dyDescent="0.45">
      <c r="B15" s="58"/>
      <c r="C15" s="58"/>
    </row>
    <row r="16" spans="2:11" x14ac:dyDescent="0.45">
      <c r="B16" s="59"/>
      <c r="C16" s="59"/>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2026-05-22T09:13:35Z</dcterms:created>
  <dcterms:modified xsi:type="dcterms:W3CDTF">2026-05-23T06:25:22Z</dcterms:modified>
</cp:coreProperties>
</file>