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316EDD66-96E6-48F8-834B-9943235B0F8E}"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<sst xmlns="http://schemas.openxmlformats.org/spreadsheetml/2006/main" count="7507" uniqueCount="647">
  <si>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</si>
  <si>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</si>
  <si>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</si>
  <si>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</si>
  <si>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</si>
  <si>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</si>
  <si>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</si>
  <si>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</si>
  <si>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</si>
  <si>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</si>
  <si>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</si>
  <si>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</si>
  <si>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</si>
  <si>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</si>
  <si>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</si>
  <si>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</si>
  <si>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</si>
  <si>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</si>
  <si>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</si>
  <si>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</si>
  <si>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</si>
  <si>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</si>
  <si>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</si>
  <si>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New Balance</t>
  </si>
  <si>
    <t>Athletics French Terry Jogger</t>
  </si>
  <si>
    <t>MP41508-AHH</t>
  </si>
  <si>
    <t>ХИТ</t>
  </si>
  <si>
    <t>Брюки</t>
  </si>
  <si>
    <t>Одежда</t>
  </si>
  <si>
    <t>Спортивный стиль</t>
  </si>
  <si>
    <t>Мужчины</t>
  </si>
  <si>
    <t>Эти классические брюки-джоггеры изготовлены из мягкой ткани френч-терри и украшены вышитым логотипом в тон, что придает изысканный вид этой универсальной и незаменимой вещи.
Вышитый логотип в тон вверху слева
Эластичный пояс с внешним шнурком
Боковые карманы
Задний карман
Нижний край на резинке</t>
  </si>
  <si>
    <t>серый</t>
  </si>
  <si>
    <t>100% хлопок</t>
  </si>
  <si>
    <t>INT</t>
  </si>
  <si>
    <t>L</t>
  </si>
  <si>
    <t>50–52</t>
  </si>
  <si>
    <t>XXL</t>
  </si>
  <si>
    <t>54-56</t>
  </si>
  <si>
    <t>Twill Cargo Jogger</t>
  </si>
  <si>
    <t>MP41579-BK</t>
  </si>
  <si>
    <t>Новое поступление</t>
  </si>
  <si>
    <t>Брюки New Balance Twill Cargo Jogger для мужчин — это стильное сочетание комфорта и практичности. Изготовленные из смеси 69% хлопка, 28% нейлона и 3% спандекса, они обеспечивают мягкость, долговечность и легкую эластичность, идеальную для активного образа жизни. Оверсайз крой создает модный и расслабленный силуэт, а завязки на поясе позволяют настроить посадку под индивидуальные предпочтения. Боковые и карго карманы добавляют функциональности, предоставляя достаточно места для хранения необходимых вещей. Эти брюки идеально подойдут как для повседневного ношения, так и для динамичных мероприятий, придавая вашему образу современный вид.</t>
  </si>
  <si>
    <t>черный</t>
  </si>
  <si>
    <t>69% хлопок, 28% переработанный нейлон, 3% спандекс</t>
  </si>
  <si>
    <t>S</t>
  </si>
  <si>
    <t>44–46</t>
  </si>
  <si>
    <t>M</t>
  </si>
  <si>
    <t>46–48</t>
  </si>
  <si>
    <t>XL</t>
  </si>
  <si>
    <t>52–54</t>
  </si>
  <si>
    <t>MP41579-SOT</t>
  </si>
  <si>
    <t>бежевый</t>
  </si>
  <si>
    <t>69% хлопок, 28% нейлон, 3% спандекс</t>
  </si>
  <si>
    <t>Athletics Standard Tapered Pant 30"</t>
  </si>
  <si>
    <t>MP43554-BK</t>
  </si>
  <si>
    <t>Брюки New Balance Athletics Standard Tapered Pant 30" — это стильное и удобное решение для повседневной носки. Изготовленные из качественных материалов, таких как хлопок, нейлон и эластан, они обеспечивают комфорт и свободу движений в течение всего дня. Брюки имеют прямой крой низа, что придаёт образу классический вид и универсальность, идеально подходя для различных ситуаций. Застёжка на молнию позволяет легко и удобно надевать брюки, а молнии на карманах добавляют практичности и безопасности, позволяя хранить мелкие предметы под рукой. Эти брюки отлично сочетаются с различными вариантами верхней одежды, не теряя своей функциональности и стиля.</t>
  </si>
  <si>
    <t>69% хлопок, 28% нейлон, 3% эластан</t>
  </si>
  <si>
    <t>MP43554-NNY</t>
  </si>
  <si>
    <t>синий</t>
  </si>
  <si>
    <t>MP43554-SOT</t>
  </si>
  <si>
    <t>Sport Essentials French Terry Jogger</t>
  </si>
  <si>
    <t>WP41500-AAA</t>
  </si>
  <si>
    <t>Женщины</t>
  </si>
  <si>
    <t>Брюки New Balance Sport Essentials French Terry Jogger для женщин предлагают идеальное сочетание комфорта и стиля. Изготовленные из мягкой и приятной на ощупь ткани, они состоят на 60% из хлопка и на 40% из полиэстера, что обеспечивает баланс между натуральностью и долговечностью материала. Оверсайз крой обеспечивает свободу движений и добавляет трендовый акцент вашему образу. Завязки на поясе позволяют регулировать посадку, обеспечивая дополнительный комфорт. Боковые карманы добавляют функциональности, предоставляя место для хранения мелочей. Эти джоггеры идеально подходят для спортивных мероприятий и повседневной носки, делая их универсальной частью гардероба.</t>
  </si>
  <si>
    <t>розовый</t>
  </si>
  <si>
    <t>60% хлопок, 40% полиэстер</t>
  </si>
  <si>
    <t>XS</t>
  </si>
  <si>
    <t>WP41500-AAY</t>
  </si>
  <si>
    <t>голубой</t>
  </si>
  <si>
    <t>WP41513-BK</t>
  </si>
  <si>
    <t>Брюки New Balance Athletics French Terry Jogger для женщин идеально подходят для тех, кто ищет сочетание удобства и стиля в повседневной одежде. Эти брюки выполнены из мягкого и уютного хлопкового материала, обеспечивающего комфорт и свободу движений в течение всего дня. Крой низа оверсайз придаёт модели современный вид и дополнительную свободу, создавая модный силуэт. Застежка на завязках позволяет легко регулировать посадку на талии, обеспечивая идеальную подгонку. Наличие боковых карманов добавляет практичности, позволяя удобно хранить мелкие предметы. Эти джоггеры отлично подойдут как для дома, так и для прогулок, сочетаясь с различными элементами гардероба, создавая расслабленный и стильный образ.</t>
  </si>
  <si>
    <t>WP41513-DYK</t>
  </si>
  <si>
    <t>New Balance Rainier</t>
  </si>
  <si>
    <t>URAINXAN</t>
  </si>
  <si>
    <t>Ботинки</t>
  </si>
  <si>
    <t>Обувь</t>
  </si>
  <si>
    <t>Зимняя обувь</t>
  </si>
  <si>
    <t>Туризм</t>
  </si>
  <si>
    <t>Осенне-зимняя версия самой культовой линии New Balance.
Верх выполнен из натуральной кожи высочайшего качества.
Внутренняя часть оснащена дополнительным утеплителем, гарантирующим максимальный комфорт при ношении и защиту от холода.
Агрессивный протектор обуви идеален на неровных и скользких поверхностях.
В подошве использовалась надежная и проверенная технология Vibram Megagrip.</t>
  </si>
  <si>
    <t>NB Vibram® Megagrip. Сцепление.; Gore-Tex. Мембрана: помогает предотвратить попадание дождя и грязи внутрь обуви.</t>
  </si>
  <si>
    <t>молочный</t>
  </si>
  <si>
    <t>Осень/Зима</t>
  </si>
  <si>
    <t>60% текстиль, 40% кожа , Подкладка: текстиль, Подошва: 100% резина</t>
  </si>
  <si>
    <t>US</t>
  </si>
  <si>
    <t>7</t>
  </si>
  <si>
    <t>New Balance 1080</t>
  </si>
  <si>
    <t>M10805MD</t>
  </si>
  <si>
    <t>Кроссовки</t>
  </si>
  <si>
    <t>Обувь для спорта</t>
  </si>
  <si>
    <t>Бег и Фитнес</t>
  </si>
  <si>
    <t>Модель 1080v15 представляет собой сочетание инноваций и комфорта в мире беговой обуви. Эта пара создана для тех, кто ценит надежность и технологические новшества. Новая технология промежуточной подошвы Infinion обеспечивает не только длительную эксплуатацию, но и улучшенную амортизацию с возвратом энергии, что делает каждое движение более эффективным. Визуальное обновление делает эту обувь не только функциональной, но и стильной. Формованные контурные детали добавляют текстуру и глубину, подчеркивая современный дизайн. Резиновая подошва гарантирует прочность и сцепление с разными поверхностями, а перфорированный сетчатый верх обеспечивает легкость и отличную вентиляцию. Вес модели составляет всего 261 грамм (9,2 унции), что делает её идеальной для длительных пробежек и активного образа жизни.</t>
  </si>
  <si>
    <t>верх: текстиль, иск.кожа, подкладка: текстиль, подошва: резина</t>
  </si>
  <si>
    <t>8</t>
  </si>
  <si>
    <t>8,5</t>
  </si>
  <si>
    <t>9</t>
  </si>
  <si>
    <t>9,5</t>
  </si>
  <si>
    <t>10</t>
  </si>
  <si>
    <t>New Balance Fresh Foam X Tempo v2</t>
  </si>
  <si>
    <t>WTMPOCA2</t>
  </si>
  <si>
    <t>Кроссовки New Balance Fresh Foam X Tempo V2 п с улучшенной амортизацией и гибкостью, представляет собой обувь для соревнований или интенсивных тренировок.</t>
  </si>
  <si>
    <t>верх: текстиль, подкладка: текстиль, подошва: резина</t>
  </si>
  <si>
    <t>New Balance 880</t>
  </si>
  <si>
    <t>M8801MJ</t>
  </si>
  <si>
    <t>Кроссовки New Balance 880 — идеальный выбор для мужчин, увлекающихся бегом. Модель разработана с учетом потребностей бегунов и сочетает в себе комфорт и инновации. Верх из текстиля обеспечивает отличную вентиляцию, помогая ногам оставаться сухими даже во время интенсивных тренировок. Текстильная подкладка добавляет комфорта и повышает удобство посадки. Подошва из резины гарантирует надежное сцепление с поверхностью, предотвращая скольжение. Стандартная шнуровка обеспечивает надежную фиксацию ноги. Особое внимание уделено амортизации: межподошва Fresh Foam X с содержанием био-материалов около 3% обеспечивает мягкий, стабильный и слегка упругий ход, что способствует комфорту на длинных дистанциях.</t>
  </si>
  <si>
    <t>7,5</t>
  </si>
  <si>
    <t>10,5</t>
  </si>
  <si>
    <t>11</t>
  </si>
  <si>
    <t>11,5</t>
  </si>
  <si>
    <t>M8806JU</t>
  </si>
  <si>
    <t>Кроссовки New Balance 880 для мужчин созданы для тех, кто ищет комфорт и качество в каждой пробежке. Верх из текстиля обеспечивает оптимальную вентиляцию и легкость, позволяя вашим стопам оставаться в комфорте даже при длительных тренировках. Текстильная подкладка добавляет мягкости и удобства, а стандартная шнуровка обеспечивает надежную фиксацию стопы. Резиновая подошва гарантирует отличное сцепление и долговечность на различных поверхностях. Промежуточная подошва с использованием пены Fresh Foam X, содержащей около 3% биокомпонентов, предлагает высший уровень амортизации в линейке Fresh Foam, идеально поглощая удары и обеспечивая плавность хода. Эти кроссовки обеспечивают поддержку и комфорт, необходимые для достижения ваших беговых целей.</t>
  </si>
  <si>
    <t>зеленый</t>
  </si>
  <si>
    <t>New Balance Arishi</t>
  </si>
  <si>
    <t>MARISTX4</t>
  </si>
  <si>
    <t>Мужские беговые кроссовки New Balance ARISHI являются воплощением сочетания технологичности и стиля, созданные для максимального комфорта и поддержки во время тренировок. Верх из текстиля обеспечивает превосходную воздухопроницаемость, позволяя вашим ногам дышать даже при интенсивных нагрузках. Это делает кроссовки идеальными для бега в любое время года, поддерживая оптимальную температуру внутри обуви.
Внутренняя текстильная подкладка добавляет мягкости и улучшает прилегание, минимизируя риск натираний и обеспечивая комфорт в течение всего дня. Резиновая подошва создана для превосходного сцепления и амортизации, гарантируя уверенность на любых видах поверхности, от асфальта до парковых дорожек. Застежка на шнуровке обеспечивает надежную фиксацию, позволяя кроссовкам идеально сидеть на ноге и подстраиваться под индивидуальные особенности стопы.</t>
  </si>
  <si>
    <t>верх:текстиль, синтетика, подкладка: текстиль, подошва: резина</t>
  </si>
  <si>
    <t>New Balance Rebel</t>
  </si>
  <si>
    <t>MFCX3L8</t>
  </si>
  <si>
    <t>Кроссовки New Balance Rebel для мужчин – идеальный выбор для тех, кто ищет сочетание стиля и производительности в беговой обуви. Верх из текстиля и искусственной кожи обеспечивает лёгкость и поддержку, а текстильная подкладка гарантирует комфорт в течение всей тренировки. Стандартная шнуровка позволяет надёжно зафиксировать обувь на ноге. Особое внимание стоит уделить межподошве, изготовленной из пены FuelCell — уникальной смеси PEBA и EVA, которая обеспечивает высокую отдачу энергии и упругость при каждом шаге. Такая амортизация способствует более эффективному бегу, позволяя сохранять силы на дистанции. Резиновая подошва обеспечивает отличное сцепление с поверхностью, делая эти кроссовки идеальным спутником для тренировок и соревнований.</t>
  </si>
  <si>
    <t>оранжевый</t>
  </si>
  <si>
    <t>12</t>
  </si>
  <si>
    <t>New Balance Garoe</t>
  </si>
  <si>
    <t>MGARO9H0</t>
  </si>
  <si>
    <t>Мужские кроссовки New Balance модель Garoe идеально подходят для активного образа жизни и бега. Верх выполнен из комбинированных синтетических материалов и сетки, что обеспечивает легкость и отличную вентиляцию. Благодаря этому ноги остаются свежими даже при интенсивных тренировках. Внутренняя текстильная подкладка мягкая на ощупь, добавляя комфорта с каждым шагом. Прочная резиновая подошва обеспечивает надежное сцепление с поверхностью, способствуя безопасному движению. Кроссовки имеют классическую шнуровку, что позволяет легко подгонять их по ноге. Это идеальный выбор для тех, кто ценит стиль и функциональность.</t>
  </si>
  <si>
    <t>верх: синт.материалы, сетка, подкладка: текстиль, подошва: резина</t>
  </si>
  <si>
    <t>New Balance More</t>
  </si>
  <si>
    <t>MMOR2L4</t>
  </si>
  <si>
    <t>Кроссовки New Balance More для мужчин созданы для бегунов, которым важны комфорт и эффективность. Верх из текстиля и искусственной кожи обеспечивает легкость, поддержку и отличную вентиляцию, а текстильная подкладка добавляет комфорта при каждом шаге. Стандартная шнуровка обеспечивает надежную фиксацию стопы, позволяя вам сосредоточиться на пробежке. Резиновая подошва гарантирует превосходное сцепление и долговечность даже на сложных покрытиях. Особая амортизация с использованием пены Fresh Foam X дарит мягкое и «плюшевое» приземление, обеспечивая плавный перекат и максимальную защиту от ударных нагрузок. Эти кроссовки — отличный выбор для тех, кто стремится к комфортному и эффективному бегу.</t>
  </si>
  <si>
    <t>MMORLA6</t>
  </si>
  <si>
    <t>Мужские беговые кроссовки New Balance MORL являются воплощением сочетания технологичности и стиля, созданные для максимального комфорта и поддержки во время тренировок. Верх из текстиля обеспечивает превосходную воздухопроницаемость, позволяя вашим ногам дышать даже при интенсивных нагрузках. Это делает кроссовки идеальными для бега в любое время года, поддерживая оптимальную температуру внутри обуви.
Внутренняя текстильная подкладка добавляет мягкости и улучшает прилегание, минимизируя риск натираний и обеспечивая комфорт в течение всего дня. Резиновая подошва создана для превосходного сцепления и амортизации, гарантируя уверенность на любых видах поверхности, от асфальта до парковых дорожек. Застежка на шнуровке обеспечивает надежную фиксацию, позволяя кроссовкам идеально сидеть на ноге и подстраиваться под индивидуальные особенности стопы.</t>
  </si>
  <si>
    <t>New Balance 410</t>
  </si>
  <si>
    <t>MT410CA8</t>
  </si>
  <si>
    <t>Модель 410 - это универсальная пара, которая сохраняет свою актуальность как на асфальтовом покрытии, так и на пересеченной местности. Верх модели выполнен из легких материалов с усиленной носовой частью для дополнительной защиты кроссовка от внешних повреждений. Подметка AT Tread обеспечивает надежное сцепление с поверхностью.</t>
  </si>
  <si>
    <t>MTGAROK2</t>
  </si>
  <si>
    <t>Trail Running</t>
  </si>
  <si>
    <t>Мужские кроссовки New Balance Garoe для Trail Running разработаны для тех, кто покоряет новые горизонты в беге по пересечённой местности. Верх из текстиля и синтетических материалов обеспечивает легкость и отличную вентиляцию, удерживая стопу в комфорте даже на длительных дистанциях. Прочная текстильная подкладка добавляет внутреннюю поддержку, предотвращая натирания. Резиновая подошва с усиленным протектором обеспечивает надежное сцепление с различными поверхностями, от грязи до каменистых троп. Шнуровка обеспечивает плотную и регулируемую посадку, чтобы каждый шаг был уверенным и стабильным. Эти кроссовки станут вашим надежным спутником на любых тропах, сочетая в себе функциональность и стильный дизайн.</t>
  </si>
  <si>
    <t>верх: текстиль, синт.материалы, подкладка: текстиль, подошва: резина</t>
  </si>
  <si>
    <t>W8801FT</t>
  </si>
  <si>
    <t>Кроссовки New Balance 880 для женщин идеально подходят для бегунов, ценящих комфорт и поддержку. Верх изготовлен из комбинации текстиля и искусственной кожи, что обеспечивает легкость, воздухопроницаемость и поддержку там, где это необходимо. Текстильная подкладка добавляет дополнительный комфорт при движении. Стандартная шнуровка гарантирует надежную посадку, что позволяет сосредоточиться на достижении лучших результатов. Резиновая подошва обеспечивает отличное сцепление и долговечность на любых поверхностях. Амортизация Fresh Foam X в промежуточной подошве дарит мягкий и отзывчивый ход, эффективно поглощая ударные нагрузки и обеспечивая комфорт на протяжении всей пробежки. Эти кроссовки сделают каждую тренировку более продуктивной и приятной.</t>
  </si>
  <si>
    <t>верх: текстиль, иск.кожа; подкладка: текстиль; подошва: резина</t>
  </si>
  <si>
    <t>WARISTX4</t>
  </si>
  <si>
    <t>верх: 78.83% сетка; 21.17% синтетические материалы; подкладка: текстиль; подошва: 80% эва; 20% резина</t>
  </si>
  <si>
    <t>6</t>
  </si>
  <si>
    <t>WGARO5CP</t>
  </si>
  <si>
    <t>Кроссовки New Balance Garoe Trail Running для женщин — идеальный выбор для любительниц бега по пересеченной местности. Верх из текстиля и искусственной кожи обеспечивает долговечность и хорошую вентиляцию, защищая стопу на сложных маршрутах. Текстильная подкладка создаёт дополнительный комфорт, а стандартная шнуровка обеспечивает надежную фиксацию для уверенного бега. Резиновая подошва гарантирует превосходное сцепление на различных поверхностях, что особенно важно для трейлраннинга. Промежуточная подошва с технологией Fresh Foam X обеспечивает мягкую, но стабильную амортизацию, эффективно поглощая удары и снижая нагрузку на суставы. Эти кроссовки сочетает комфорт, прочность и стиль, необходимый для активных тренировок на природе.</t>
  </si>
  <si>
    <t>белый</t>
  </si>
  <si>
    <t>WMOR8EC</t>
  </si>
  <si>
    <t>Кроссовки New Balance More для женщин созданы для комфортного бега, предлагая инновации и стиль в одном флаконе. Верх, выполненный из комбинации искусственной кожи и текстиля, обеспечивает оптимальное сочетание прочности и воздухопроницаемости. Текстильная подкладка создаёт приятные условия для стопы, а стандартная шнуровка позволяет легко настроить посадку. Главной особенностью этих кроссовок является обновлённая промежуточная подошва Fresh Foam X. В версии v6 она стала ещё мягче и более отзывчивой, чем предыдущие модели, обеспечивая превосходную амортизацию и комфорт при каждом шаге. Резиновая подошва гарантирует надёжное сцепление на различных поверхностях, делая эти кроссовки идеальными для ежедневных пробежек.</t>
  </si>
  <si>
    <t>NB WRPD</t>
  </si>
  <si>
    <t>UWRPDFSC</t>
  </si>
  <si>
    <t>Повседневная обувь</t>
  </si>
  <si>
    <t>Унисекс</t>
  </si>
  <si>
    <t>Достигая известности, важно не забывать свои корни. В этом суть последней поставки New Balance 550.
Возвращенные в 2020 году благодаря сотрудничеству с Эме Леоном Доре, New Balance 550 теперь стоят рядом с уличными иконами, такими как Nike Air Force 1, как один из самых популярных пикапов в мире кроссовок. Катализатором успеха модели стала ее способность говорить на нескольких разных языках дизайна. В последние месяцы были выпущены модели из лакированной кожи , модели из денима и устойчивая диета коллабораций, каждая из которых сочетает в себе уникальную эстетику, присущую внешним влияниям. Тем не менее, 550-е, родившиеся в 1989 году, всегда будут связаны с баскетболом, и это наследие получает широкое признание в этой последней паре.
Наиболее очевидные элементы обратной связи из твердой древесины появляются на воротнике, обработанном широкой сеткой, напоминающей баскетбольные сетки, и на резиновой подошве под ногами. Раньше подошвы из натуральной резины обеспечивали лучшее сцепление, чем резиновая технология, и это объясняет, почему так много кроссовок старой школы (и ретро-моделей) ими оснащены. Остальная часть модели выполнена из белой кожи и серой замши, оставляя место на язычке, пятке и логотипе New Balance «N» для хитов королевского синего цвета.</t>
  </si>
  <si>
    <t>желтый/серый</t>
  </si>
  <si>
    <t>верх: 69% кожа, 31% текстиль; подкладка: 100% текстиль; подошва: резина, пластик</t>
  </si>
  <si>
    <t>6,5</t>
  </si>
  <si>
    <t>New Balance 550</t>
  </si>
  <si>
    <t>BBW550EB</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</si>
  <si>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t>
  </si>
  <si>
    <t>белый/зеленый</t>
  </si>
  <si>
    <t>верх: 100% кожа, подкладка: текстиль, подошва: резина</t>
  </si>
  <si>
    <t>5,5</t>
  </si>
  <si>
    <t>New Balance 5740</t>
  </si>
  <si>
    <t>W5740GVC</t>
  </si>
  <si>
    <t>Что, если мы обновим самую популярную модель New Balance всех времен — модель 574? Несмотря на наследие непритязательной, почти не требующей усилий универсальности, оригинальный 574 был уникальным дизайном для своей эпохи, гибридным дизайном дороги и бездорожья, который не опирался на видимые технические характеристики. 57/40 приближается к гибридной концепции с несколькими дополнительными годами разработки дизайна для изучения и создает новый взгляд на культовый дизайн. Общий более гладкий силуэт, обеспечиваемый более тонкой колодкой, сочетается с рядом преувеличенных черт. Уникальная промежуточная подошва сочетает в себе расклешенный вариант классической конструкции 574 с деталями, вдохновленными технологиями 90-х, а брызговик и проушина украшены характерными волнистыми украшениями 80-х.</t>
  </si>
  <si>
    <t>19% Полиуретан,9% Нейлон,53% Нат. кожа - свиная кожа,19% Нат. кожа - корова</t>
  </si>
  <si>
    <t>NB 480</t>
  </si>
  <si>
    <t>BB480WG</t>
  </si>
  <si>
    <t>Кеды</t>
  </si>
  <si>
    <t>Кеды New Balance 480 — возвращение к классической элегантности в спортивной версии. Идеальное сочетание классического дизайна, современных технологий и исключительного комфорта. Создан для мужчин, которые ценят стиль и комфорт в повседневном использовании. Модель BB480 относится к классической линейке New Balance, но освежает ее современными решениями. Возрождение корта: New Balance возрождает баскетбольный силуэт с яркими современными нотками, отражающими суть игры. 
Гладкая натуральная кожа. Модель BB480, изготовленная из гладкой натуральной кожи, отличается стильным и прочным дизайном.
Динамичные цветовые акценты: темно-синие и красные акценты в монохромной палитре придают этим кроссовкам в придворном стиле нотку яркости.
Ortholite Comfort: Наслаждайтесь комфортом на весь день благодаря вставке Ortholite и прочной пятке, идеально подходящей для стиля Slam Dunk.
Универсальность для повседневной носки: верх модели BB480 из гладкой белой кожи обеспечивает универсальную привлекательность и делает ее идеальным выбором для повседневного ношения.
Ощутите великолепие баскетбольной площадки с кроссовками New Balance BB480LGT White/Timberwolf. New Balance вернули модель BB860, которую когда-то любили баскетболисты, и придали ей современный вид, который обязательно привлечет ваше внимание.
Силуэт BB480, выполненный из натуральной кожи, демонстрирует оттенки темно-синего и красного цветов, которые добавляют волнения монохромной цветовой гамме, создавая модный и динамичный внешний вид. Вставка Ortholite и прочная пятка гарантируют комфорт в течение всего дня и идеально подходят для демонстрации вашего стиля слэм-данк как на площадке, так и за ее пределами.
New Balance выходит за рамки кроссовок и продолжает впечатлять такими моделями, как BB480. Гладкий верх из белой кожи подходит для повседневной носки, что делает его идеальным выбором для повседневных модных потребностей.
Эти кроссовки с акцентами вокруг входа и культовым логотипом добавят индивидуальности и дополнят ваш образ неоспоримым стилем.
Изготовленная из высококачественной натуральной кожи, она не только придает обуви элегантный вид, но также обеспечивает ее долговечность и долговечность. Специально разработанный верх в сочетании с усиленной пяткой гарантируют оптимальную поддержку и защиту стопы. Такая конструкция обеспечивает устойчивость даже во время динамичного движения.
Высочайший уровень комфорта при ношении обеспечивает стелька OrthoLite. Это синоним комфорта, обеспечивая при этом длительную вентиляцию и подходящий микроклимат для ног. Именно эта инновационная вставка позволяет носить кроссовки целый день, не ощущая никакого дискомфорта.
Подошва из резины обеспечивает не только отличное сцепление, но и амортизацию, что необходимо во время прогулок или легких тренировок. Белый цвет придает обуви универсальный характер, поэтому она подойдет к большинству стилей, от повседневного до более спортивного.
Кроссовки New Balance  относятся к категории мужской спортивной обуви, предназначенной для повседневного использования. Их принадлежность к категории образа жизни подчеркивает, что они являются отличным предложением для людей, которые ставят на первое место комфорт и стиль, не жертвуя при этом спортивной элегантностью.
Подводя итог, можно сказать, что кеды New Balance — отличный выбор для мужчин, которые ценят классическую красоту в сочетании с новейшими технологиями. Предложение бренда New Balance отвечает ожиданиям даже самых требовательных пользователей, предлагая обувь высочайшего уровня комфорта и качества изготовления.
Материал подошвы: синтетика
Материал стельки: ткань.
Внешний материал: натуральная кожа.
Утепление: нет
Хвостовик: Натуральная кожа.
Внутренняя подкладка: Текстильный материал.
Высота: низкая</t>
  </si>
  <si>
    <t>верх: 83% кожа, 17% текстиль; подкладка: 100% текстиль; подошва: резина, пластик</t>
  </si>
  <si>
    <t>5</t>
  </si>
  <si>
    <t>New Balance 2002</t>
  </si>
  <si>
    <t>M2002RPG</t>
  </si>
  <si>
    <t>Представляем мужские кроссовки New Balance модель M2002R — воплощение стиля, комфорта и инновационных технологий.
Застежка на шнурки позволяет легко регулировать плотность посадки, обеспечивая надежную фиксацию ноги. Кроссовки идеально подойдут как для повседневного использования, так и для занятий спортом благодаря своей надежной и удобной конструкции.
Дизайн модели M2002R выдержан в лучших традициях New Balance — он сочетает в себе современные линии и классические акценты, делающие эту обувь универсальной и подходящей для различных стилей и образов. Инновационные технологии, примененные в разработке этой модели, обеспечивают высокий уровень амортизации и поддержки стопы, что особенно важно при длительных прогулках или интенсивных тренировках.
Одной из ключевых особенностей этих кроссовок является их превосходная вентиляция. Полиэстер и текстильные вставки обеспечивают отличную циркуляцию воздуха, что предотвращает перегрев стопы и обеспечивает оптимальные условия для ног даже в самый жаркий день. Благодаря этому ваши ноги будут чувствовать комфорт и свежесть независимо от внешних условий.
New Balance M2002R также выделяются своей легкостью и гибкостью. Несмотря на прочность кожаных элементов, кроссовки остаются удивительно легкими, что делает их идеальными для активных людей. Гибкость материалов обеспечивает естественное движение стопы и высочайший комфорт при каждом шаге.</t>
  </si>
  <si>
    <t>NB N-ERGY. Амортизация.; NB Stability Web. Стабилизация.</t>
  </si>
  <si>
    <t>верх: 56% кожа, 44% текстиль, подкладка: текстиль, подошва: резина</t>
  </si>
  <si>
    <t>BBW550EA</t>
  </si>
  <si>
    <t>New Balance 574 mid</t>
  </si>
  <si>
    <t>WH574MB2</t>
  </si>
  <si>
    <t>Высокая версия классической модели 574 - 574 Mid - это комфортная пара для повседневной жизни, которая будет особенно актуальна в холодное время года. Верх модели выполнен из натуральной кожи и дополнен стабилизирующей вставкой в пяточной зоне. Промежуточная подошва EVA в сочетании с технологией ENCAP обеспечивает комфортный баланс мягкости и стабильности, чтобы Вы могли наслаждаться долгими прогулками или насыщенными буднями.</t>
  </si>
  <si>
    <t>NB ENCAP. Дополнительная амортизация.</t>
  </si>
  <si>
    <t>Демисезон</t>
  </si>
  <si>
    <t>верх: 48% нат. кожа, 34% полиэстер, 18% полиуретан, подкладка: 100% хлопок, подошва: 100% резина</t>
  </si>
  <si>
    <t>New Balance Edition Rc Elite V2 Sneakers Msrcelso</t>
  </si>
  <si>
    <t>MSRCELSO</t>
  </si>
  <si>
    <t>Мужские кроссовки от бренда New Balance — это идеальное сочетание комфорта и современного стиля. Разработанные для активного образа жизни, они отлично подойдут для тренировок и повседневной носки. Верхняя часть кроссовок выполнена из сетки, которая обеспечивает превосходную вентиляцию, а элементы из замши и текстиля добавляют прочности и стильного внешнего вида. Подошва из резины гарантирует отличное сцепление с поверхностью и долговечность. Классическая застежка на шнуровке гарантирует удобную посадку и надежную фиксацию на ноге. Эти кроссовки идеально вписываются в любой гардероб, даря комфорт и уверенность на протяжении всего дня.</t>
  </si>
  <si>
    <t>бордовый/зеленый</t>
  </si>
  <si>
    <t>сетка; замша; текстиль; резина</t>
  </si>
  <si>
    <t>New Balance 1000</t>
  </si>
  <si>
    <t>U10006BR</t>
  </si>
  <si>
    <t>Кроссовки New Balance 1000 — это стильный и комфортный выбор для повседневной носки. Унисекс модель выполнена из искусственной кожи и текстиля, что обеспечивает прочность и отличную вентиляцию. Внутренняя текстильная подкладка создает ощущение комфорта на протяжении всего дня. Стандартная шнуровка гарантирует надежную посадку. Резиновая подошва добавляет устойчивости и долговечности. Промежуточная подошва сочетает полиуретан и технологию ABZORB, расположенную в области пятки и носка, что обеспечивает отличное поглощение ударных нагрузок. Эти кроссовки идеально подходят для активного образа жизни.</t>
  </si>
  <si>
    <t>верх: иск.кожа, текстиль, подкладка: текстиль, подошва: резина</t>
  </si>
  <si>
    <t>New Balance 471</t>
  </si>
  <si>
    <t>U4717K6</t>
  </si>
  <si>
    <t>Кроссовки New Balance 471 — это универсальная обувь для повседневной носки, которая сочетает стиль и комфорт. В верхней части используются натуральная и искусственная кожа в сочетании с текстилем, что обеспечивает прочность и привлекательный внешний вид. Текстильная подкладка добавляет комфорта, а стандартная шнуровка обеспечивает надежную фиксацию стопы.
Клиновидная промежуточная подошва из EVA предлагает легкую амортизацию, снижая нагрузку на стопы при ходьбе. Резиновая подметка с классическим рисунком «елочка» гарантирует отличное сцепление с различными поверхностями, что делает кроссовки идеальными для повседневной активности. Эти кроссовки станут незаменим</t>
  </si>
  <si>
    <t>верх: нат.кожа, текстиль, иск.кожа; подкладка: текстиль; подошва: резина</t>
  </si>
  <si>
    <t>13</t>
  </si>
  <si>
    <t>New Balance 509</t>
  </si>
  <si>
    <t>U509AA</t>
  </si>
  <si>
    <t>Кроссовки New Balance 509 — это стильная унисекс-модель, созданная для повседневного комфорта и активного образа жизни. Верх из искусственной кожи и текстиля обеспечивает прочность и отличную вентиляцию, создавая современный и элегантный вид. Текстильная подкладка добавляет комфорт и способствует поддержанию свежести ног в течение всего дня. Стандартная шнуровка дает возможность легко настроить посадку под свои предпочтения, обеспечивая надежную фиксацию. Резиновая подошва гарантирует долговечность и отличное сцепление с разными поверхностями. В этой модели используется технология амортизации ABZORB в промежуточной подошве, которая эффективно поглощает ударные нагрузки, обеспечивая мягкость при каждом шаге. Дополнительно, вставка C-CAP с формованной под давлением пеной EVA поддерживает стопу и увеличивает долговечность. Эти кроссовки станут отличным выбором для тех, кто ищет комфорт и стиль для повседневной жизни.</t>
  </si>
  <si>
    <t>U509AB</t>
  </si>
  <si>
    <t>фиолетовый</t>
  </si>
  <si>
    <t>New Balance 480</t>
  </si>
  <si>
    <t>BB480LGT</t>
  </si>
  <si>
    <t>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</si>
  <si>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4</t>
  </si>
  <si>
    <t>BB480LPH</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</si>
  <si>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Кроссовки женские New Balance отлично дополнят спортивные штаны и футболки с короткими рукавами.</t>
  </si>
  <si>
    <t>верх - 77% кожа, 23% полиуретан, подкладка - текстиль, подошва - 100% резина</t>
  </si>
  <si>
    <t>BB480LWG</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</si>
  <si>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</si>
  <si>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BB550PB1</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</si>
  <si>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прочный дизайн конца 80-х, а надежная конструкция верха из синтетической кожи является классическим внешним видом в любую эпоху.</t>
  </si>
  <si>
    <t>верх: нат.кожа, подкладка: текстиль, подошва: резина</t>
  </si>
  <si>
    <t>BB550VGC</t>
  </si>
  <si>
    <t>Для всех ценителей винтажных моделей и спортивного стиля мы рады представить культовую модель 550 от New Balance! Возвращение легенды 1989 года, которая изначально была разработана специально для баскетбола, сегодня приобретает новую жизнь и становится незаменимым элементом стильного повседневного образа. Это идеальное сочетание спортивного наследия и современных тенденций моды.
Модель 550 характеризуется элегантным и функциональным дизайном, тщательно продуманным до мелочей. Верх обуви выполнен из высококачественной кожи, что не только придает обуви изысканный внешний вид, но и обеспечивает долговечность и надежность. Перфорации на кожаном верхе способствуют улучшенной вентиляции, поддерживая комфортный микроклимат для стопы в течение всего дня. Это важный аспект, особенно для активных людей, которые всегда находятся в движении.
Не менее важна и резиновая подметка, которая выполнена из материалов высочайшего качества. Она обеспечивает отличное сцепление с различными поверхностями, что гарантирует уверенность и стабильность каждого шага. Такой уровень сцепления особенно важен для тех, кто предпочитает активный образ жизни и часто перемещается по городу.
Модель 550 обладает классической конструкцией с широким выбором цветовых решений, что позволяет легко комбинировать её с различной одеждой и стилями. Будь то джинсы, спортивные брюки или даже деловой костюм, эти кроссовки добавят образу свежести и уникальности.</t>
  </si>
  <si>
    <t>белый/коричневый</t>
  </si>
  <si>
    <t>BB550YKA</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</si>
  <si>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и обтекаемый силуэт модели 550 представляет собой чистый взгляд на сверхпрочный дизайн конца 80-х, а надежная конструкция верха из синтетической замши — классика в любую эпоху. Сплошной замшевый верх. Резиновая подошва для сцепления и долговечности. Регулируемая кружевная застежка. Вес 512 грамм</t>
  </si>
  <si>
    <t>зеленый/розовый/желтый</t>
  </si>
  <si>
    <t>верх: 93% кожа,7% синтетика; подкладка: 100% текстиль; подошва: резина, пластик</t>
  </si>
  <si>
    <t>4,5</t>
  </si>
  <si>
    <t>New Balance 650R</t>
  </si>
  <si>
    <t>BB650RSE</t>
  </si>
  <si>
    <t>Поклонникам бестселлера 550 понравятся кроссовки New Balance с высоким верхом — BB650. Придайте вашему повседневному образу придворный вид с помощью этого классического обтекаемого силуэта в стиле ретро, ​​который сочетает в себе поддержку и эпические пропорции. Верх из мягкой замши и кожи, мягкий воротник из буфов и стежков, кожаная проушина с необработанными краями и фирменная резиновая подошва, не оставляющая следов. Люверсы из необработанной кожи.
Перфорированная кожаная накладка. Резиновая подошва. С новым силуэтом 650 New Balance представляет собой высококлассную версию чрезвычайно популярной модели 550.</t>
  </si>
  <si>
    <t>верх: 75% кожа, 25%текстиль; подкладка: 100% текстиль; подошва: 100% резина</t>
  </si>
  <si>
    <t>New Balance BB550</t>
  </si>
  <si>
    <t>BBW550AJ</t>
  </si>
  <si>
    <t>бежевый/оранжевый</t>
  </si>
  <si>
    <t>BBW550AK</t>
  </si>
  <si>
    <t>бежевый/розовый</t>
  </si>
  <si>
    <t>BBW550BP</t>
  </si>
  <si>
    <t>BBW550BT</t>
  </si>
  <si>
    <t>BBW550RB</t>
  </si>
  <si>
    <t>Развивая свой успех, кроссовки New Balance 550 поражают своим ретро-стилем. 30 лет спустя эта модель стала хитом во всех цветах для мужчин и женщин. Баскетбольный силуэт дополнен белой кожаной отделкой, контрастирующей с прострочкой и цветными деталями. Сплошной замшевый верх. Резиновая подошва для сцепления и долговечности. Регулируемая кружевная застежка</t>
  </si>
  <si>
    <t>верх: 87% кожа, 11% текстиль, 2% синтетика; подкладка: 100% текстиль; подошва: резина, пластик</t>
  </si>
  <si>
    <t>BBW550TB</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</si>
  <si>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 подкладка — 100% текстиль, низ — 100% резина. Баскетбольный силуэт дополнен белой кожаной отделкой, контрастирующей со строчками и цветными деталями. Регулируемая кружевная застежка</t>
  </si>
  <si>
    <t>белый/бежевый</t>
  </si>
  <si>
    <t>New Balance 302 CLASSICS</t>
  </si>
  <si>
    <t>CT302SL</t>
  </si>
  <si>
    <t>Вдохновленные моделью CT300 80-х годов, к нам возвращается современная их версия, которая уже имеет много поклонников. Массивная подошва, кожаный верх, удачное сочетание цветов – это обувь созданная для стильных и смелых.</t>
  </si>
  <si>
    <t>верх: 75% кожа, 15% текстиль, 10% резина, подкладка: текстиль, подошва: резина</t>
  </si>
  <si>
    <t>New Balance 302</t>
  </si>
  <si>
    <t>CT302SP</t>
  </si>
  <si>
    <t>Вдохновленные культовой моделью CT300 из 80-х, эти кроссовки возвращаются в современном исполнении, покоряя сердца многих поклонников. Массивная, но легкая подошва обеспечивает отличную амортизацию и комфорт при ходьбе, а верх из высококачественной кожи гарантирует долговечность. Эффектное сочетание цветов придаёт обуви особый шарм и стиль, делая её отличным выбором для тех, кто не боится выделяться из толпы. Эти кроссовки идеально подойдут для ежедневного ношения, подчеркивая индивидуальность и смелость владельца. Сочетая ретро-эстетику и современные технологии, они становятся неотъемлемой частью гардероба для тех, кто ценит как стиль, так и комфорт.</t>
  </si>
  <si>
    <t>верх: кожа, текстиль, резина, подкладка: текстиль, подошва: резина</t>
  </si>
  <si>
    <t>New Balance 500</t>
  </si>
  <si>
    <t>GM500HD2</t>
  </si>
  <si>
    <t>Модель 500 уже готова стать Вашим спутником для длительных прогулок и активного отдыха! Мужские кроссовки New Balance 500-й серии – культовая и неизменно популярная обувь для повседневного использования. Верх выполнен из высококачественного материала и пластика. Подошва изготовлена ​​из мягкой пены EVA. Оптимальное сцепление с землей обеспечивает резиновая подошва с классическим протектором. Универсальные  мужские кроссовки New Balance из 500-й серии непременно станут акцентом классического мужского гардероба .</t>
  </si>
  <si>
    <t>NB EVA. Амортизация.</t>
  </si>
  <si>
    <t>верх: 67% полиуретан, 33% полиэстер, подкладка: 100 % текстиль, подошва: 100% резина</t>
  </si>
  <si>
    <t>GM500UFB</t>
  </si>
  <si>
    <t>Мужские кроссовки New Balance 500 — это сочетание стиля и комфорта, воплощенное в качественных материалах. Верх из искусственной кожи и текстиля обеспечивает прочность и современный вид, а текстильная подкладка дарит комфорт и отличную вентиляцию в течение всего дня. Классическая шнуровка гарантирует надежную фиксацию стопы, позволяя легко регулировать посадку. Резиновая подошва обеспечивает отличное сцепление с поверхностью и долговечность, готовая к любым испытаниям. Эти кроссовки подойдут для активного образа жизни, дополняя ваш повседневный гардероб стильными акцентами и качественным исполнением.</t>
  </si>
  <si>
    <t>верх: 67% иск.кожа, 33% текстиль, подкладка: текстиль, подошва: резина</t>
  </si>
  <si>
    <t>GW500ADW</t>
  </si>
  <si>
    <t>Женские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</si>
  <si>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верх: 67% полиуретан, 33% полиэстер, подкладка: текстиль, подошва: 80% ЭВА, 20% резина</t>
  </si>
  <si>
    <t>New Balance 080</t>
  </si>
  <si>
    <t>M0803HY</t>
  </si>
  <si>
    <t>Кроссовки серии M080 от New Balance — идеальный выбор для тех, кто ищет стильную и удобную обувь на каждый день с нотками баскетбольной эстетики. Эти кроссовки сочетают в себе элегантный дизайн и продуманные технологии, обеспечивающие комфорт и долговечность. Верх изготовлен из комбинации высококачественной кожи и прочных синтетических материалов, что обеспечивает отличную вентиляцию и устойчивость к внешним воздействиям. Прочная резиновая подошва гарантирует надежное сцепление с разными поверхностями и устойчива к механическим повреждениям, что делает их идеальными для городских прогулок и активного образа жизни. Стильный внешний вид M080 позволяет сочетать их с различными стилями одежды, добавляя изюминку в любой образ.</t>
  </si>
  <si>
    <t>верх: кожа, подкладка: текстиль, подошва: резина</t>
  </si>
  <si>
    <t>M1000BBV</t>
  </si>
  <si>
    <t>Мужские кроссовки New Balance 1000 — это сочетание стиля и функциональности для вашего повседневного гардероба. Классическая шнуровка обеспечивает надежную фиксацию и комфортную посадку. Верх из полиуретана, сетки и резины создает прочную и дышащую конструкцию, которая способствует максимальной вентиляции и долговечности. Текстильная подкладка добавляет дополнительный комфорт, обеспечивая мягкость и уют для ваших ног. Прочная резиновая подошва гарантирует отличное сцепление с различными поверхностями, что делает эти кроссовки идеальным выбором для активного образа жизни.</t>
  </si>
  <si>
    <t>верх: 66% полиуретан, 30% сетка, 4% резина, подкладка: текстиль, подошва: резина</t>
  </si>
  <si>
    <t>M1000D</t>
  </si>
  <si>
    <t>Представляем мужские кроссовки New Balance 1000 — воплощение современного стиля, инновационных технологий и высокого качества. Эти кроссовки станут идеальным выбором для тех, кто ценит как спортивный стиль, так и комфорт в повседневной жизни. 
Верх модели выполнен из натуральной коровьей кожи, которая обеспечивает прочность и элегантный внешний вид, а также способствует комфортной посадке по ноге. В сочетании с текстильными вставками из полиэстера и полиамида, кроссовки обеспечивают отличную вентиляцию и оптимальный микроклимат внутри обуви, предотвращая перегрев стопы.
Застежка на шнурке позволяет зафиксировать обувь по индивидуальным предпочтениям, обеспечивая надежную поддержку и удобство при ходьбе или беге. Благодаря современному дизайну и универсальному силуэту, кроссовки New Balance 1000 прекрасно подойдут как для тренировок, так и для повседневных прогулок.</t>
  </si>
  <si>
    <t>верх: иск.кожа, текстиль; подкладка: текстиль; подошва: резина</t>
  </si>
  <si>
    <t>M1000MEG</t>
  </si>
  <si>
    <t>M1000TP</t>
  </si>
  <si>
    <t>черный/фиолетовый</t>
  </si>
  <si>
    <t>38% Полиэстер,19% Полиамид,43% Нат. кожа - корова</t>
  </si>
  <si>
    <t>M2002RAA</t>
  </si>
  <si>
    <t>Это модернизированная версия кроссовок 2010 года, сделанная из качественных материалов и улучшена в несколько раз. Система ABZORB предоставляет удобство в ходьбе из-за способности поглощать удары. New balance 2002R – это ретро-стиль и уникальность, к которой стремятся все.</t>
  </si>
  <si>
    <t>верх: замша, сетка, подкладка: текстиль, подошва: резина</t>
  </si>
  <si>
    <t>M2002RCC</t>
  </si>
  <si>
    <t>верх: нат.кожа, текстиль; подкладка: текстиль; подошва: резина</t>
  </si>
  <si>
    <t>M2002REM</t>
  </si>
  <si>
    <t>Это модернизированная версия кроссовок 2010 года, сделанная из качественных материалов и улучшена в несколько раз. New balance 2002R – это ретро-стиль и уникальность, к которой стремятся все.</t>
  </si>
  <si>
    <t>серый/голубой</t>
  </si>
  <si>
    <t>верх: 60% кожа, 20% синтетика, 20% текстиль; подкладка: 100% текстиль; подошва: резина, пластик</t>
  </si>
  <si>
    <t>M2002RFA</t>
  </si>
  <si>
    <t>Кроссовки M2002R от бренда New Balance сочетают в себе стиль и комфорт. Эти кроссовки в стиле ретро идеально подходят для законодателей моды, ищущих современный подход. Верх из нубука и сетки обеспечивает прочную и дышащую посадку. Межподошва ABZORB поглощает удары и обеспечивает амортизацию и сопротивление сжатию, а амортизация пятки ABZORB SBS обеспечивает дополнительную устойчивость и комфорт. Подошва N-ergy обеспечивает превосходную амортизацию, а технология Stability Web обеспечивает дополнительную поддержку свода стопы. Эти кроссовки подходят как мужчинам, так и женщинам. Откройте для себя идеальное сочетание стиля и комфорта с кроссовками New Balance M2002R.</t>
  </si>
  <si>
    <t>бежевый/серый</t>
  </si>
  <si>
    <t>M2002RPD</t>
  </si>
  <si>
    <t>M2002RPP</t>
  </si>
  <si>
    <t>M2002RPQ</t>
  </si>
  <si>
    <t>New Balance 237</t>
  </si>
  <si>
    <t>M23718J</t>
  </si>
  <si>
    <t>Кроссовки унисекс из серии 237 — это сочетание стильного дизайна и превосходного комфорта, делающее их идеальным выбором для повседневного ношения. Верх из замшевой кожи и синтетических материалов обеспечивает не только элегантный внешний вид, но и отличную вентиляцию и прочность. На язычке расположена нашивка с логотипом бренда, придающая кроссовкам фирменный акцент. Промежуточная подошва из пеноматериала EVA гарантирует отличную амортизацию, эффективно поглощая удары и добавляя комфорт при каждом шаге. Подошва с прочным резиновым рисунком обеспечивает надежное сцепление с поверхностью, делая эти кроссовки идеальными для активного образа жизни в любых условиях.</t>
  </si>
  <si>
    <t>New Balance 373</t>
  </si>
  <si>
    <t>M3733YU</t>
  </si>
  <si>
    <t>Кроссовки New Balance из классической серии 373 предлагают идеальное сочетание стиля и комфорта, что делает их превосходным выбором для повседневной носки. Верх, выполненный из износостойкой замши и дышащей сетки, обеспечивает устойчивость и отличную вентиляцию, что особенно важно при длительных прогулках. Промежуточная подошва из мягкой пены EVA эффективно амортизирует каждый шаг, снижая нагрузку на стопу и повышая комфорт. Прочная резиновая подошва с классическим рисунком гарантирует надежное сцепление с различными поверхностями, добавляя уверенности при движении. Кроссовки 373 универсальны и легко сочетаются с разными стилями одежды, идеально дополняя любой повседневный образ.</t>
  </si>
  <si>
    <t>M3734R9</t>
  </si>
  <si>
    <t>Кроссовки New Balance 373 для мужчин — это стильная и практичная обувь для повседневного использования. С акцентом на удобство и современные тренды, эта модель идеально впишется в любой гардероб. Основное внимание уделено амортизации: промежуточная подошва из легкой пены EVA эффективно поглощает ударные нагрузки, обеспечивая комфорт при каждом шаге и снижая нагрузку на стопы. Стандартная шнуровка обеспечивает надёжную фиксацию и позволяет легко регулировать посадку. Эти кроссовки подходят для активного образа жизни, предлагая гармоничное сочетание функциональности и стиля. Они станут отличным выбором для мужчин, которые ищут удобную и надежную обувь на каждый день.</t>
  </si>
  <si>
    <t>верх: нат.кожа, иск.кожа, текстиль; подкладка: текстиль; подошва: резина, пластик</t>
  </si>
  <si>
    <t>M5740PSG</t>
  </si>
  <si>
    <t>Модель New Balance M574 — это идеальный выбор для мужчин, которые ценят оригинальный дизайн и повседневный комфорт. Эти кроссовки удачно сочетают стиль и функциональность, становясь незаменимым элементом гардероба.
Конструкция:
- Верх: Изготовлен из комбинации замши, сетчатого материала и синтетического материала. Это обеспечивает прочность и одновременно оптимальную воздухопроницаемость, что особенно важно для активного образа жизни.
- Подкладка: Мягкая текстильная подкладка способствует дополнительному комфорту и защищает от натирания, обеспечивая удобство в течение всего дня.
- Подошва: Выполнена из пластика и эластичной резины, которая вместе с амортизирующей пеной EVA позволяет чувствовать максимальный комфорт даже во время длительных тренировок и прогулок.
Модель M574 — это сочетание современного стиля и комфортных технологий, идеально подходящих для динамичной жизни.</t>
  </si>
  <si>
    <t>ML373OK2</t>
  </si>
  <si>
    <t>Классика повседневного стиля - New Balance 373 - это лучший выбор для любителей минимализма и универсальности. Лаконичный дизайн этой модели в классических цветовых сочетаниях с легкостью дополнит любой образ и поможет Вам сохранить комфорт в течение всего дня благодаря мягкой промежуточной подошве EVA.</t>
  </si>
  <si>
    <t>Верх: 52% замша, 48% текстиль, подкладка: текстиль, подошва: резина</t>
  </si>
  <si>
    <t>New Balance 530</t>
  </si>
  <si>
    <t>MR530AB</t>
  </si>
  <si>
    <t>New Balance MR530 — это классика винтажного бегового стиля. Массивные кроссовки в стиле dad shoes созданы для тех, кто ценит простоту и комфорт. Промежуточная подошва с системой амортизации ABZORB защищает твои суставы от ударных нагрузок. Шнурки помогут надежно зафиксировать кроссовки на ноге. Если захочешь сделать образ оригинальнее, поэкспериментируй со способами шнуровки.</t>
  </si>
  <si>
    <t>NB ABZORB. Амортизация.</t>
  </si>
  <si>
    <t>MR530CC</t>
  </si>
  <si>
    <t>MR530CE</t>
  </si>
  <si>
    <t>верх: сетка, иск.кожа, подкладка: текстиль, подошва: резина</t>
  </si>
  <si>
    <t>MR530CK</t>
  </si>
  <si>
    <t>MS237GA</t>
  </si>
  <si>
    <t>Кроссовки New Balance 237.
Общий обзор:
New Balance 237 — это современная интерпретация бегового наследия 70-х годов, которая оживает в обновленном дизайне. Кроссовки объединяют ретро-эстетику с современными элементами, создавая универсальную модель, которая идеально подходит для повседневной носки и занятий спортом.
Дизайн и стиль:
- Обтекаемый верх: Выполненный из высококачественных материалов, верх кроссовок создает классическую основу, которая сочетается с современными акцентами;
- Крупный логотип "N": Логотип придает обуви фирменный стиль и делает ее узнаваемой, подчеркивая вашу приверженность бренду;
- Комбинация классики и модерна: Дизайнерские идеи 70-х годов находят отражение в этой модели, оставаясь актуальными в наше время.
Материалы и конструкция:
- Подошва из EVA: Легкая и амортизирующая подошва из EVA обеспечивает комфортную ходьбу и поддержку стопы, снижая нагрузку и усталость при длительном ношении;
- Увеличенная межподошва: Этот элемент придает кроссовкам необычайную стабильность и дополнительные амортизационные свойства.</t>
  </si>
  <si>
    <t>23% Полиуретан,25% Нейлон,52% Нат. кожа - корова</t>
  </si>
  <si>
    <t>MS237GE</t>
  </si>
  <si>
    <t>верх: замша, текстиль, подкладка: текстиль, подошва: резина</t>
  </si>
  <si>
    <t>MS237MCR</t>
  </si>
  <si>
    <t>Открывайте для себя мир стиля и функциональности с кроссовками New Balance 237. Эти обувные шедевры созданы для тех, кто ценит как эстетику, так и комфорт. Классическая шнуровка гарантирует надежную посадку, что крайне важно как для активных занятий, так и для повседневной носки. Легендарный логотип New Balance придает обуви спортивную элегантность, превращая их в универсальный элемент вашего гардероба — будь то для прогулки по городу или тренировки в спортзале. Эти кроссовки обеспечивают непревзойденный комфорт, делая их вашим идеальным спутником в ежедневной жизни. С New Balance 237 вы всегда будете на шаг впереди, сочетая стиль и практичность в каждой детали.</t>
  </si>
  <si>
    <t>New Balance 327</t>
  </si>
  <si>
    <t>MS327CBW</t>
  </si>
  <si>
    <t>Встречайте новую классику в ассортименте New Balance — 237 Classic! Для этой серии моделей мы выбрали классические цвета и минималистичный дизайн, чтобы подарить Вам лаконичную пару, которую легко сочетать с любым гардеробом. Верх моделей выполнен в сочетании натуральной замши и текстиля, способствуя удобной посадке по стопе, и дополнен промежуточной подошвой EVA, которая смягчает каждый шаг и обеспечивает комфорт в течение всего дня.</t>
  </si>
  <si>
    <t>MS327CTB</t>
  </si>
  <si>
    <t>Модель New Balance 327 - это стильное дополнение повседневных образов с отсылкой к спортивной обуви 70-х. Минималистичные варианты модели с материалами в разнообразной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</si>
  <si>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MS327LAB</t>
  </si>
  <si>
    <t>верх: нат.кожа, текстиль подкладка: текстиль подошва: резина</t>
  </si>
  <si>
    <t>NB 580 V2</t>
  </si>
  <si>
    <t>MT580AB2</t>
  </si>
  <si>
    <t>Кроссовки New Balance 580- это не просто кроссовки, это легенда, переосмысленная в современном ключе. 
Что делает их особенными:
 Наследие модели 580: Основа дизайна - классическая модель MT580, известная своим комфортом и долговечностью.
 Стиль: Яркие цветовые решения, смелые детали и современная отделка придают им неповторимый стиль.
 Комфорт и поддержка: Технология ABZORB в подошве обеспечивает максимальную амортизацию и поддержку стопы, идеально подходящую для повседневной носки.
 Прочность и износостойкость: Верх из сочетания замши и сетки обеспечивает отличную вентиляцию и долговечность, делая кроссовки идеальным выбором для активного образа жизни.
New Balance MT580 - это идеальное сочетание ретро-стиля и современных тенденций. Они отлично подойдут как для прогулок по городу, так и для занятий спортом. Выбирайте комфорт и стиль с New Balance!</t>
  </si>
  <si>
    <t>оранжевый/желтый</t>
  </si>
  <si>
    <t>48% Нат. кожа - корова,30% Полиэстер,22% Полиуретан,100% Хлопок,100% Резина;</t>
  </si>
  <si>
    <t>New Balance 417</t>
  </si>
  <si>
    <t>NM417DNO</t>
  </si>
  <si>
    <t>Первая профессиональная модель скейтбордиста Фрэнки Виллани, выполненная из классических для скейтбординга материалов и цветов, вдохновленных его уникальным взглядом на мир. Вулканизированная подошва для сцепления и долговечности
Цвета, вдохновленные мировоззрением профессионального скейтбордиста Фрэнки Виллани
Верх из замши и сетки</t>
  </si>
  <si>
    <t>верх:  замша, текстиль; подкладка: текстиль, подошва: резина</t>
  </si>
  <si>
    <t>U10009GK</t>
  </si>
  <si>
    <t>Кроссовки New Balance 1000 — это универсальный выбор для повседневной носки, подходящий для любого пола. Верх изготовлен из сочетания искусственной кожи и текстиля, обеспечивая стильный внешний вид и оптимальную вентиляцию. Текстильная подкладка добавляет комфорта, позволяя чувствовать себя комфортно в течение всего дня. Стандартная шнуровка гарантирует надёжную посадку. Резиновая подошва обеспечивает хорошее сцепление и долговечность. Технология ABZORB в области пятки и передней части стопы эффективно поглощает ударные нагрузки, сочетая мягкость и сопротивление сжатию, что обеспечивает комфорт и защиту при ходьбе.</t>
  </si>
  <si>
    <t>New Balance 1906</t>
  </si>
  <si>
    <t>U19064F6</t>
  </si>
  <si>
    <t>Кроссовки New Balance 1906 — это идеальный выбор для тех, кто ищет стильную и практичную обувь на каждый день. Их универсальный дизайн подходит как мужчинам, так и женщинам. Верх кроссовок выполнен из сочетания текстиля, искусственной и натуральной кожи, что обеспечивает долговечность и стильный внешний вид. Текстильная подкладка гарантирует комфорт при носке, а резиновая подошва обеспечивает отличное сцепление с поверхностью и амортизацию. Застежка на шнурках позволяет легко регулировать посадку, обеспечивая дополнительную поддержку и комфорт. Эти кроссовки прекрасно подойдут для городских прогулок и повседневного использования, сочетая в себе современные технологии и классический дизайн.</t>
  </si>
  <si>
    <t>верх: текстиль, иск.кожа, нат.кожа; подкладка: текстиль; подошва: резина</t>
  </si>
  <si>
    <t>U19066U8</t>
  </si>
  <si>
    <t>Кроссовки унисекс New Balance 1906 — идеальный выбор для повседневного стиля, сочетающий в себе современные технологии и классический дизайн. Верхняя часть сочетает текстиль, искусственную и натуральную кожу, обеспечивая прочность и стильный внешний вид. Комбинация материалов гарантирует отличную вентиляцию и износостойкость. Текстильная подкладка добавляет комфорта, предотвращая дискомфорт даже при длительном использовании. Резиновая подошва не только амортизирует каждый шаг, но и улучшает сцепление с различными поверхностями, что делает эти кроссовки надежными в любых условиях. Застежка на шнурках обеспечивает надежную фиксацию и индивидуальную подгонку под любую форму стопы. Эти кроссовки станут отличным дополнением к любому повседневному гардеробу.</t>
  </si>
  <si>
    <t>коричневый</t>
  </si>
  <si>
    <t>U19067TK</t>
  </si>
  <si>
    <t>Кроссовки New Balance из серии 1906 сочетают в себе передовые технологии и стильный дизайн, делая их идеальными для активного образа жизни. Верх из полиуретана и сетки обеспечивает прочность и отличную вентиляцию, что способствует комфорту при длительных прогулках или интенсивных тренировках. Резиновый материал N-Durance под пяткой повышает износостойкость, обеспечивая долговечность даже при активном использовании. Подошва с инновационной технологией N-Ergy возвращает энергию каждого шага благодаря сверхлегкой амортизации, позволяя сохранять комфорт и динамику движения. Система Stability Web поддерживает среднюю часть стопы и контролирует её скручивание. Технология ABZORB помогает эффективно амортизировать нагрузки. Стелька Ortholite адаптируется к форме стопы, обеспечивая антибактериальную защиту и отличную вентиляцию. Эти кроссовки идеально подходят для тех, кто ценит комфорт и технологии в каждой детали.</t>
  </si>
  <si>
    <t>U19068PN</t>
  </si>
  <si>
    <t>Кроссовки New Balance 1906 — это универсальная пара для повседневного использования, сочетающая стиль и комфорт. Верхняя часть выполнена из текстиля и искусственной кожи, что обеспечивает долговечность и стильный внешний вид. Внутренняя подкладка из текстиля гарантирует комфортную посадку. Классическая шнуровка позволяет легко регулировать плотность прилегания. 
Особое внимание уделено амортизации: промежуточная подошва ACTEVA LITE обеспечивает гибкость и поддержку, в то время как система ABZORB SBS в пяточной зоне эффективно поглощает ударные нагрузки, снижая нагрузку на суставы и повышая комфорт при длительной ходьбе. Резиновая подошва обеспечивает надежное сцепление и износостойкость, делая эти кроссовки отличным выбором на каждый день.</t>
  </si>
  <si>
    <t>U1906NC</t>
  </si>
  <si>
    <t>Кроссовки New Balance 1906 для мужчин представляют собой идеальное сочетание современного дизайна и комфорта, созданные для повседневного использования. Верх этой модели выполнен из синтетических материалов, что обеспечивает лёгкость, прочность и превосходную вентиляцию. Текстильная подкладка добавляет мягкость и гарантирует комфортное прилегание к стопе, предотвращая натирания во время длительной носки. Резиновая подошва обеспечивает надежное сцепление и устойчивость на различных поверхностях, что делает кроссовки идеальными для городских условий. Классическая шнуровка позволяет легко регулировать посадку в соответствии с индивидуальными предпочтениями, обеспечивая надежную фиксацию. Эти кроссовки станут отличным выбором для тех, кто ценит стиль и функциональность в одном флаконе, отлично вписываясь в любой повседневный гардероб.</t>
  </si>
  <si>
    <t>верх: 62.5% синтетика, 30.3% текстиль, 7.2% кожа, подкладка: текстиль, подошва: резина</t>
  </si>
  <si>
    <t>U1906RCC</t>
  </si>
  <si>
    <t>Кроссовки New Balance 1906 идеально подходят для тех, кто ценит комфорт и стиль в повседневной обуви. Созданные с учетом современных технологий, они готовы стать надежным спутником на каждый день. Верх, выполненный из высококачественных синтетических материалов, обеспечивает не только прочность, но и отличную вентиляцию, что особенно важно в динамичном ритме жизни. Мягкая текстильная подкладка гарантирует комфортное прилегание к ноге, уменьшая риск натираний при длительных прогулках. Прочная резиновая подошва отличается высоким сцеплением и устойчивостью к износу, что позволяет чувствовать уверенность на любых поверхностях. Благодаря классической шнуровке, кроссовки легко регулируются по ноге, обеспечивая оптимальное прилегание и поддержку. New Balance 1906 — это выбор тех, кто ищет стильные и надежные кроссовки для повседневной носки, сочетающие в себе привлекательный дизайн и функциональность.</t>
  </si>
  <si>
    <t>верх: сетка, синт.материалы, подкладка: текстиль, подошва: резина</t>
  </si>
  <si>
    <t>U1906RCU</t>
  </si>
  <si>
    <t>New Balance 2000</t>
  </si>
  <si>
    <t>U2000420</t>
  </si>
  <si>
    <t>Кроссовки New Balance 2000 — идеальный выбор для повседневной носки. Унисекс модель выполнена из сочетания текстиля и искусственной кожи, обеспечивая легкость и вентиляцию. Внутренняя текстильная подкладка добавляет комфорта, а стандартная шнуровка обеспечивает надежную фиксацию на ноге. Подошва из резины гарантирует отличное сцепление и износостойкость. Промежуточная подошва оснащена технологией ABZORB с раздельными блоками, представляющими собой цепочку «капсул». Эти блоки эффективно поглощают ударные нагрузки от пятки до носка, обеспечивая мягкость и защиту при ходьбе.</t>
  </si>
  <si>
    <t>верх: текстиль; иск.кожа, подкладка: текстиль; подошва: резина</t>
  </si>
  <si>
    <t>U200215D</t>
  </si>
  <si>
    <t>Кроссовки New Balance 2002 — это идеальный вариант для повседневной носки, подходящий как мужчинам, так и женщинам. Верх из замши и текстиля придаёт модели стильный и современный вид, а также обеспечивает прочность и комфорт. Текстильная подкладка способствует отличной вентиляции, сохраняя ноги в комфорте в течение всего дня. Прочная резиновая подошва гарантирует надежное сцепление с различными поверхностями. 
Модель оснащена стандартной шнуровкой для индивидуальной подгонки. Особенностью этих кроссовок является промежуточная подошва с технологией ABZORB, которая эффективно поглощает удары, снижая нагрузку на суставы. Дополнительную устойчивость и комфорт обеспечивает амортизация ABZORB SBS в области пятки, делая каждую прогулку более приятной.</t>
  </si>
  <si>
    <t>верх: замша, текстиль; подкладка: текстиль; подошва: резина</t>
  </si>
  <si>
    <t>U20022RT</t>
  </si>
  <si>
    <t>Кроссовки New Balance 2002 — это универсальная пара для повседневного использования, объединяющая в себе стиль и передовые технологии. Верхняя часть из замши и текстиля обеспечивает элегантный внешний вид и долгий срок службы, а текстильная подкладка гарантирует комфортную посадку. Классическая шнуровка помогает добиться оптимальной фиксации на ноге.
Особое внимание уделено амортизации: промежуточная подошва ABZORB эффективно поглощает удары, снижая нагрузку на суставы, а вставка ABZORB SBS в пяточной зоне предлагает дополнительную устойчивость и комфорт. Технология Stability Web поддерживает свод стопы, предотвращая скручивание и обеспечивая стабильность при каждом шаге. Внешняя подошва N-ergy гарантирует отличное поглощение ударных нагрузок и надежное сцепление с поверхностью, повышая уверенность и комфорт во время движения. Эти кроссовки станут надежным спутником в вашем активном дне.</t>
  </si>
  <si>
    <t>U20025I9</t>
  </si>
  <si>
    <t>Кроссовки New Balance 2002 — идеальный выбор для повседневного использования, сочетающий стильный дизайн и современные технологии комфорта. Верх выполнен из замши и текстиля, создавая элегантный и прочный внешний вид. Текстильная подкладка обеспечивает уют и удобство при носке, а стандартная шнуровка гарантирует стабильную фиксацию.
Особое внимание уделено амортизации: промежуточная подошва с технологией ABZORB сочетает мягкость и устойчивость к сжатию, эффективно поглощая удары. Вставка ABZORB SBS в пятке повышает стабильность и комфорт, а подошва N-ergy обеспечивает превосходное поглощение ударных нагрузок и возврат энергии. Технология Stability Web поддерживает свод стопы, обеспечивая комфорт и уверенность в каждом шаге. Резиновая подошва добавляет долговечности и надежности.</t>
  </si>
  <si>
    <t>U20025PO</t>
  </si>
  <si>
    <t>U200278J</t>
  </si>
  <si>
    <t>Кроссовки New Balance 2002 — стильная и удобная модель для повседневного использования, подходящая как мужчинам, так и женщинам. Верх из замши и текстиля обеспечивает комфорт и долговечность, а текстильная подкладка способствует хорошей воздухопроницаемости. Подошва из резины гарантирует отличное сцепление с поверхностью, что делает эти кроссовки идеальными для прогулок по городу. Стандартная шнуровка позволяет легко регулировать посадку. Особенность модели — межподошва ABZORB, которая эффективно поглощает удары благодаря уникальному сочетанию амортизации и сопротивления сжатию, снижая нагрузку на стопы. Технология N-ergy добавляет дополнительную стабильность и комфорт при ходьбе.</t>
  </si>
  <si>
    <t>U2002RPA</t>
  </si>
  <si>
    <t>Кроссовки New Balance 2002 Унисекс — это сочетание стиля и комфорта, выполненное из высококачественных материалов. Верх модели изготовлен из сочетания замши и сетки, что обеспечивает стильный внешний вид и отличную воздухопроницаемость. Текстильная подкладка гарантирует комфорт при носке, предотвращая натирание и обеспечивая удобную посадку. Резиновая подошва обеспечивает надежное сцепление с поверхностью и долговечность, делая эти кроссовки идеальными как для повседневного использования, так и для активного отдыха. Шнурки позволяют индивидуально регулировать посадку, обеспечивая устойчивость и комфорт во время любых приключений.</t>
  </si>
  <si>
    <t>синий/фиолетовый</t>
  </si>
  <si>
    <t>U2002RPB</t>
  </si>
  <si>
    <t>желтый/зеленый</t>
  </si>
  <si>
    <t>New Balance 2010</t>
  </si>
  <si>
    <t>U2010892</t>
  </si>
  <si>
    <t>Кроссовки New Balance 2010 — это универсальная модель для повседневного использования, объединяющая стиль и комфорт. Верх из замши и текстиля обеспечивает прочность, эластичность и отличную вентиляцию, делая их идеальными для длительного ношения. Текстильная подкладка добавляет дополнительный комфорт, а стандартная шнуровка обеспечивает надежную фиксацию стопы. Резиновая подошва гарантирует превосходное сцепление и долговечность на различных поверхностях. Благодаря амортизации с использованием полноразмерной промежуточной подошвы ABZORB, эти кроссовки эффективно поглощают ударные нагрузки, обеспечивая мягкость и сопротивление сжатию. Эта модель прекрасно подходит как для мужчин, так и для женщин, придавая образу современный стиль и комфорт.</t>
  </si>
  <si>
    <t>U327321</t>
  </si>
  <si>
    <t>Кроссовки New Balance 327 – это стильное и функциональное решение для повседневной носки, подходящее для любого пола. Верх, выполненный из замши и текстиля, придаёт модели современный вид и обеспечивает долговечность. Текстильная подкладка гарантирует комфортное прилегание, в то время как стандартная шнуровка позволяет легко подобрать идеальную посадку. Промежуточная подошва из пены EVA обеспечивает отличную амортизацию, снижая нагрузку на стопу во время ходьбы. Особенность дизайна – резиновая внешняя подошва с выраженными «шипами», которая не только повышает сцепление, но и эффектно выглядит, поднимаясь высоко на пятку. Эти кроссовки идеально подходят для тех, кто ценит стиль и удобство в повседневной жизни.</t>
  </si>
  <si>
    <t>U327LT</t>
  </si>
  <si>
    <t>Эти кроссовки, современная версия классического дизайна 1970-х годов, созданы для повседневного ношения. Модель от New Balance дополнена легким замшевым материалом и сетчатым верхом для воздухопроницаемости.</t>
  </si>
  <si>
    <t>U327W41W</t>
  </si>
  <si>
    <t>Кроссовки New Balance 327 — это универсальная модель для повседневного использования, созданная в стиле ретро и современной эстетике. Верх сочетает замшу и текстиль, обеспечивая отличную вентиляцию и поддержку. Текстильная подкладка добавляет комфорта, делая обувь удобной для длительной носки. Стандартная шнуровка позволяет надежно фиксировать стопу, а резиновая подошва обеспечивает устойчивость и хорошее сцепление с поверхностью. Дизайн вдохновлён беговыми моделями 70-х годов, что придаёт обуви винтажный стиль и современную универсальность, подходящую как для мужского, так и для женского гардероба.</t>
  </si>
  <si>
    <t>New Balance 370</t>
  </si>
  <si>
    <t>U370644</t>
  </si>
  <si>
    <t>Кроссовки унисекс New Balance 370 — это гармоничное сочетание стиля и комфорта, подходящее для повседневной носки. Верх модели выполнен из натуральной кожи, текстиля и искусственной кожи, что придает обуви долговечность и привлекательный внешний вид. Эта комбинация материалов гарантирует отличную вентиляцию и удобную посадку. Текстильная подкладка способствует дополнительному комфорту, позволяя вашим ногам дышать в течение всего дня. Резиновая подошва обеспечивает надежное сцепление с поверхностью и отличную амортизацию, распределяя нагрузку для максимального удобства при ходьбе. Шнуровка позволяет легко подстроить посадку под индивидуальные нужды. Эти кроссовки станут незаменимым элементом вашего гардероба, идеальным для городских прогулок и ежедневной активности.</t>
  </si>
  <si>
    <t>U370CC</t>
  </si>
  <si>
    <t>Кроссовки унисекс New Balance U370 представляют собой стильное и удобное решение для любителей ретро-эстетики. Эта модель вдохновлена стилем 70-х и сочетает в себе как классический, так и современный дизайн. Верх кроссовок выполнен из качественной замшевой кожи и дышащей сетки, что обеспечивает отличную вентиляцию и комфорт в течение дня. Высокая межподошва из пены EVA эффективно поглощает удары, снижая нагрузку на стопу, и дарит ощущение легкости при ходьбе. Классический протектор на подошве обеспечивает надежное сцепление с различными поверхностями, что делает эти кроссовки идеальными для активного городского образа жизни. Модель New Balance U370 легко интегрируется в любой гардероб, становясь универсальным аксессуаром как для мужчин, так и для женщин. Эти кроссовки подойдут для повседневного использования, подчеркивая индивидуальность и вкус владельца. Сочетание комфорта, надежности и стильного внешнего вида делает New Balance U370 отличным выбором для тех, кто ценит и эстетику, и функциональность.</t>
  </si>
  <si>
    <t>New Balance 408</t>
  </si>
  <si>
    <t>U40825M</t>
  </si>
  <si>
    <t>Кроссовки New Balance, вдохновлённые классическими беговыми моделями 2000-х годов, воплощают в себе элегантность и технологичность прошлых лет в сочетании с современными технологиями. Верх, выполненный из высококачественных синтетических материалов, обеспечивает отличную вентиляцию, что делает каждую прогулку или пробежку максимально комфортной. Благодаря амортизирующей системе C-CAP в межподошве, эти кроссовки эффективно поглощают удары при ходьбе, обеспечивая вашим ногам непревзойдённый комфорт и защиту. Стильный дизайн и высокое качество материалов делают эту модель идеальным выбором для повседневной носки и активного отдыха.</t>
  </si>
  <si>
    <t>U4089BN</t>
  </si>
  <si>
    <t>Кроссовки New Balance 408 — это универсальная модель для повседневной носки, подходящая как для мужчин, так и для женщин. Верх выполнен из комбинации текстиля и искусственной кожи, что обеспечивает легкость и оптимальную вентиляцию, а также придает современный вид. Текстильная подкладка создает комфортные условия для ног в течение всего дня. Стандартная шнуровка гарантирует надежную фиксацию. Резиновая подошва обеспечивает хорошее сцепление и износостойкость. Амортизационная система с технологией C-CAP в межподошве обеспечивает длительную поддержку и мягкость, сохраняя при этом легкость обуви, что делает эти кроссовки идеальными для активного образа жизни.</t>
  </si>
  <si>
    <t>U4717CF</t>
  </si>
  <si>
    <t>U471993</t>
  </si>
  <si>
    <t>Кроссовки New Balance 471 Повседневный Унисекс — это стильная и функциональная обувь для повседневного использования. Верх из натуральной кожи придаёт кроссовкам элегантный внешний вид и обеспечивает их долговечность. Текстильная подкладка способствует комфорту, создавая мягкое ощущение при каждом шаге. Стандартная шнуровка позволяет плотно и надежно фиксировать кроссовки на ноге. Модель обладает низким профилем, что делает её универсальной для самых разных образов. Клиновидная межподошва из ЭВА обеспечивает амортизацию, снижая нагрузку на стопу и повышая комфорт при ходьбе. Классический протектор «елочка» на резиновой подошве гарантирует отличное сцепление с поверхностью, добавляя уверенности при движении.</t>
  </si>
  <si>
    <t>верх: нат.кожа; подкладка: текстиль; подошва: резина</t>
  </si>
  <si>
    <t>U509163</t>
  </si>
  <si>
    <t>Эти кроссовки, вдохновленные беговым стилем 2000-х, объединяют в себе ретро-эстетику и современные технологии для максимального комфорта. Амортизирующая промежуточная подошва C-CAP обеспечивает длительную поддержку, позволяя вашим ногам чувствовать себя комфортно независимо от активности. Прочная резиновая подошва гарантирует отличное сцепление и устойчивость на различных поверхностях, делая каждое движение уверенным и точным. С весом всего 340 грамм (12 унций), они остаются легкими и не утяжеляют шаг. Конструкция из синтетических волокон и сетки обеспечивает отличную вентиляцию, а элементы из коровьей кожи добавляют прочности и стильного внешнего вида. Эти кроссовки станут отличным выбором для повседневного использования и активного отдыха.</t>
  </si>
  <si>
    <t>верх: текстиль, замша; подкладка: текстиль; подошва: резина</t>
  </si>
  <si>
    <t>U509BC</t>
  </si>
  <si>
    <t>U509E1</t>
  </si>
  <si>
    <t>U5301Z0</t>
  </si>
  <si>
    <t>Кроссовки New Balance 530 — это универсальная модель, идеально подходящая для повседневного использования и рассчитанная на унисекс-аудиторию. Верх выполнен из сочетания текстиля и искусственной кожи, что обеспечивает оптимальный баланс между прочностью и воздухопроницаемостью. Текстильная подкладка заботится о комфорте ваших ног, создавая уют при каждом шаге. Стандартная шнуровка гарантирует надежную фиксацию и возможность индивидуальной регулировки посадки. Резиновая подошва обеспечивает отличное сцепление с различными поверхностями, долговечность и устойчивость. В кроссовках используется технология амортизации ABZORB в промежуточной подошве, которая эффективно поглощает удары и обеспечивает высокий уровень комфорта даже при длительной ходьбе. Эти кроссовки станут стильным и практичным выбором для тех, кто ценит комфорт и надежность.</t>
  </si>
  <si>
    <t>U5302NU</t>
  </si>
  <si>
    <t>Кроссовки New Balance 530 — отличный выбор для повседневного использования, сочетая в себе стильный дизайн и высокотехнологичный комфорт. Верх выполнен из текстиля и искусственной кожи, создавая привлекательный и современный облик, а также обеспечивая устойчивость и вентиляцию. Текстильная подкладка добавляет комфорта, гарантируя уютное прилегание. Стандартная шнуровка позволяет надежно фиксировать обувь на ноге.
Технология амортизации ABZORB в промежуточной подошве эффективно поглощает ударные нагрузки, объединяя амортизацию и сопротивление сжатию. Это делает ходьбу мягкой и удобной даже при длительном ношении. Резиновая подошва гарантирует отличное сцепление и долговечность, что делает эти кроссовки идеальными для активного городского образа жизни. New Balance 530 — это не только комфорт, но и стиль, подходящий для разнообразных повседневных луков.</t>
  </si>
  <si>
    <t>U5303IR</t>
  </si>
  <si>
    <t>Кроссовки New Balance 530 — это универсальная модель для повседневного ношения, которая подходит как мужчинам, так и женщинам. Верх выполнен из сочетания текстиля и искусственной кожи, что обеспечивает прочность и стильный внешний вид. Текстильная подкладка гарантирует комфортную посадку и хорошую вентиляцию. Резиновая подошва обеспечивает надежное сцепление с различными поверхностями, делая их идеальными для городской жизни. Классическая шнуровка позволяет легко подогнать кроссовки под индивидуальные нужды. Особое внимание заслуживает межподошва ABZORB, которая эффективно поглощает удары, сочетая амортизацию и сопротивление сжатию, что снижает усталость ног.</t>
  </si>
  <si>
    <t>U5303R9</t>
  </si>
  <si>
    <t>U53052N</t>
  </si>
  <si>
    <t>Кроссовки New Balance 530 — современный выбор для повседневной носки, подходящий как для мужчин, так и для женщин. Верхняя часть выполнена из комбинации текстиля и искусственной кожи, что обеспечивает лёгкость и вентиляцию, а также придаёт стильный вид. Текстильная подкладка гарантирует комфорт в течение всего дня. Стандартная шнуровка обеспечивает надёжную фиксацию. Резиновая подошва устойчива к износу и обеспечит отличное сцепление с поверхностью. Промежуточная подошва с технологией ABZORB поглощает удары, сочетая мягкость и сопротивление сжатию, что делает эти кроссовки идеальным вариантом для активной жизни.</t>
  </si>
  <si>
    <t>U53053T</t>
  </si>
  <si>
    <t>Кроссовки унисекс New Balance 530 — это идеальное сочетание стиля и комфорта для повседневной носки. Верх модели выполнен из текстиля и искусственной кожи, что обеспечивает легкость, долговечность и современный вид. Такая комбинация материалов гарантирует отличную вентиляцию, что способствует максимальному комфорту в течение всего дня. Текстильная подкладка мягко облегает стопу, добавляя удобства и предотвращая натирания. Резиновая подошва обеспечивает надежное сцепление с поверхностью и отличную амортизацию, что делает каждую прогулку комфортной и безопасной. Застежка на шнурках позволяет подогнать обувь под индивидуальные предпочтения, обеспечивая надежную фиксацию. Эти кроссовки станут стильной и функциональной частью вашего гардероба, идеально подходящей для активного городского образа жизни.</t>
  </si>
  <si>
    <t>U5307VI</t>
  </si>
  <si>
    <t>Кроссовки New Balance 530 – это идеальный выбор для повседневной носки, сочетающий стиль и комфорт. Унисекс дизайн позволяет носить их как мужчинам, так и женщинам. Верх выполнен из комбинации текстиля и замши, обеспечивая стильный вид и долговечность. Текстильная подкладка гарантирует комфорт даже при длительной носке. Классическая шнуровка позволяет легко регулировать посадку обуви на ноге. Благодаря технологии ABZORB, сегментированная промежуточная подошва эффективно поглощает удары, защищая суставы и обеспечивая комфорт при ходьбе. Резиновая подошва обеспечивает отличное сцепление с различными поверхностями.</t>
  </si>
  <si>
    <t>New Balance 574</t>
  </si>
  <si>
    <t>U57418X</t>
  </si>
  <si>
    <t>Кроссовки унисекс New Balance 574 — это классический выбор для повседневного стиля, сочетающий в себе элегантность и комфорт. Верх из натуральной кожи, текстиля и искусственной кожи обеспечивает прочность и стильный вид, придавая обуви современный и актуальный характер. Такая комбинация материалов гарантирует хорошую вентиляцию и износостойкость, обеспечивая комфорт при длительном ношении. Текстильная подкладка мягко облегает стопу, добавляя удобства и предотвращая натирания. Резиновая подошва гарантирует надежное сцепление и отличную амортизацию, что позволяет уверенно чувствовать себя на любых поверхностях. Застежка на шнурках дает возможность точно регулировать посадку, обеспечивая поддержку и стабильность. Эти кроссовки идеально подойдут для активного городского ритма, становясь стильным дополнением любого гардероба.</t>
  </si>
  <si>
    <t>U5742KF</t>
  </si>
  <si>
    <t>Кроссовки унисекс New Balance 574 представляют собой идеальное сочетание стиля и комфорта, подходящее для повседневной носки. Верхняя часть выполнена из высококачественной натуральной кожи в комбинации с прочным текстилем, что обеспечивает долговечность и современный вид. Текстильная подкладка гарантирует удобство и вентиляцию, поддерживая оптимальный микроклимат внутри обуви. Прочная резиновая подошва обеспечивает отличное сцепление с поверхностью и износостойкость. Классическая шнуровка позволяет легко регулировать посадку и обеспечивает надежную фиксацию. Эти кроссовки идеально подходят для активного образа жизни и подойдут к любому повседневному образу, добавляя нотку спортивного шика.</t>
  </si>
  <si>
    <t>U5742RG</t>
  </si>
  <si>
    <t>Кроссовки New Balance 574 представляют собой классическую модель для повседневной носки, подходящую как мужчинам, так и женщинам. Эти кроссовки отличаются стильным дизайном, сочетающим замшу и текстиль в верхней части, что обеспечивает долговечность и привлекательный внешний вид. Текстильная подкладка обеспечивает комфорт и хорошую вентиляцию на протяжении всего дня. Резиновая подошва гарантирует устойчивое сцепление с поверхностью. 
Стандартная шнуровка позволяет удобно отрегулировать посадку. Особое внимание заслуживает амортизация ENCAP в межподошве, которая использует комбинацию мягкого пеноматериала и прочного полиуретанового ободка. Это обеспечивает отличную устойчивость и поддержку, добавляя комфорта каждому шагу и позволяя наслаждаться активным образом жизни.</t>
  </si>
  <si>
    <t>U5744M1</t>
  </si>
  <si>
    <t>U57452Z</t>
  </si>
  <si>
    <t>U57481N</t>
  </si>
  <si>
    <t>U574ESC</t>
  </si>
  <si>
    <t>Самая крутая обувь New Balance» говорит сама за себя, не так ли? Нет, на самом деле. 574 может быть нашей самой неожиданной иконой. 574 была создана как надежная обувь, которая могла бы хорошо делать много разных вещей, а не как платформа для революционных технологий или как демонстрация высококачественных материалов. Эта скромная, непритязательная универсальность — именно то, что вывело 574 в ряды величайших моделей всех времен. Как гибридная конструкция для шоссе и бездорожья, построенная на более широкой колодке, чем узкие гоночные силуэты предыдущего поколения, 574 предлагала уникальное универсальное сочетание нового, необычного, простого, прочного, долговечного и удобного, которое было принято в качестве основного предмета гардероба по всему миру. Вот почему сегодня 574 является синонимом стиля New Balance, бросающего вызов границам, и носится всеми.
Амортизирующая промежуточная подошва ENCAP сочетает в себе мягкую пену и прочный полиуретановый ободок, обеспечивая поддержку в течение всего дня.
Верх из замши/сетки.
Промежуточная подошва ABZORB поглощает удары за счет сочетания амортизации и сопротивления сжатию.
Прочная резиновая подошва.
Регулируемая шнуровка для индивидуальной посадки.</t>
  </si>
  <si>
    <t>U574WBG</t>
  </si>
  <si>
    <t>Универсальные кроссовки из культовой серии 574 New Balance в издании для нее и для него. New Balance Lifestyle U574 выполнен в экологически чистом унисекс-дизайне и имеет мягкий верх из кожи в сочетании с сеткой из переработанных материалов.Замша обрамляет пятку, создавая контраст, акценты украшают боковые стенки. Застежка на шнуровке с утопленными люверсами и дополнительными проушинами. Кожаный логотип на боковинах. Язык и воротник с мягкой подкладкой. Внутри мягкая текстильная подкладка. Подошва из пеноматериала с 3% биологическим содержанием, изготовленного из возобновляемых источников. Амортизирующая промежуточная подошва ENCAP, сочетающая мягкую пену и прочный полиуретан.
Прочная резиновая подошва, частично состоящая из переработанной резины. Детальный логотип New Balance Lifestyle повсюду. Низкопрофильный дизайн. Полностью цельная конструкция ботинок для плотной посадки. Оптимальное сцепление с землей обеспечивает резиновая подошва с классическим рисунком протектора. Классическая и элегантная универсальная обувь нежных цветов — отличная основа для повседневного образа в стиле кэжуал. Обувь прекрасно дополнит легкие женские толстовки или стильные мужские футболки.</t>
  </si>
  <si>
    <t>U574WGN</t>
  </si>
  <si>
    <t>New Balance 740</t>
  </si>
  <si>
    <t>U740BM2</t>
  </si>
  <si>
    <t>Кроссовки New Balance 740, которые завоевали признание в 2000 году, возвращаются в обновленном варианте, гармонично сочетая в себе классические элементы и современные дизайнерские решения. Их верхняя часть выполнена из высококачественных синтетических материалов, обеспечивающих превосходную вентиляцию и комфорт в процессе носки. Амортизационная система ABZORB в межподошве эффективно смягчает удары, значительно увеличивая удобство при ходьбе. Эти кроссовки New Balance 740 станут стильным дополнением для разнообразных образов, сочетая в себе функциональность и моду. Технология ABZORB используется для амортизации подошвы: она включает полимерный компонент, который поглощает и рассеивает энергию удара обуви о землю, обеспечивая мягкость и защиту при движении.</t>
  </si>
  <si>
    <t>U740GS2</t>
  </si>
  <si>
    <t>Унисекс кроссовки New Balance 740 идеально сочетают стиль и комфорт, идеально подходя для повседневного использования. Выполненные из комбинации текстиля, натуральной кожи и синтетических материалов, они обеспечивают долговечность и инновационный внешний вид. Подкладка из текстиля обеспечивает комфортную посадку и хорошую вентиляцию, что важно для долгих прогулок или активных дней. Классическая шнуровка позволяет идеально регулировать прилегание, обеспечивая надежную фиксацию стопы. Резиновая подошва гарантирует отличное сцепление с любыми поверхностями, предлагая устойчивость и амортизацию на каждом шагу. Эти кроссовки станут универсальным дополнением к любому гардеробу, объединяя модные тренды и исключительное удобство.</t>
  </si>
  <si>
    <t>верх: 55% текстиль, 37% кожа, 8% синтетика, подкладка: текстиль, подошва: резина</t>
  </si>
  <si>
    <t>U740N9J9</t>
  </si>
  <si>
    <t>Кроссовки New Balance 740 — это отличный выбор для повседневного использования, подходящий и мужчинам, и женщинам. Верх этой модели состоит из 55% текстиля, 37% кожи и 8% синтетических материалов, что обеспечивает сбалансированное сочетание прочности, вентиляции и современного стиля. Текстильная подкладка добавляет комфорта, а стандартная шнуровка обеспечивает надёжную посадку на ноге. Резиновая подошва гарантирует отличное сцепление и износостойкость. Промежуточная подошва оснащена технологией ABZORB, которая эффективно поглощает ударные нагрузки, обеспечивая мягкость и устойчивость к сжатию для максимального комфорта при ходьбе.</t>
  </si>
  <si>
    <t>U740SG2</t>
  </si>
  <si>
    <t>верх: текстиль, нат.кожа, иск.кожа; подкладка: текстиль; подошва: резина</t>
  </si>
  <si>
    <t>U740WN2</t>
  </si>
  <si>
    <t>Кроссовки New Balance серии 740, завоевавшие популярность в 2000 году, возвращаются в обновленной версии, где классические элементы удачно переплетаются с современным дизайном. Верхняя часть выполнена из высококачественных синтетических материалов, обеспечивающих превосходную вентиляцию и комфорт при носке. Амортизационная система ABZORB в межподошве эффективно поглощает удары, значительно увеличивая комфорт при ходьбе. Эти кроссовки легко впишутся в различные образы, добавляя стиль и удобство. Технология ABZORB представлена как идеальное решение для амортизации подошвы, использующее полимерные компоненты для поглощения и рассеивания энергии, возникающей при ударе обуви о поверхность.</t>
  </si>
  <si>
    <t>New Balance 9060</t>
  </si>
  <si>
    <t>U90601NR</t>
  </si>
  <si>
    <t>Кроссовки New Balance 9060 Повседневный Унисекс — это сочетание стиля и комфорта для ежедневного использования. Верх выполнен из текстиля, что обеспечивает легкость и воздухопроницаемость, а текстильная подкладка способствует комфорту и мягкости. Стандартная шнуровка позволяет надежно фиксировать обувь на ноге. Особое внимание уделено технологиям комфорта: промежуточная подошва двойной плотности оснащена амортизацией ABZORB, которая эффективно поглощает ударные нагрузки, и системой SBS для дополнительной мягкости при каждом шаге. Резиновая подошва обеспечивает надежное сцепление с поверхностью, делая эти кроссовки идеальными для повседневной носки.</t>
  </si>
  <si>
    <t>верх: текстиль; подкладка: текстиль; подошва: резина</t>
  </si>
  <si>
    <t>NB 9060</t>
  </si>
  <si>
    <t>U906023D</t>
  </si>
  <si>
    <t>New Balance 9060 — это переосмысление классической серии 99X с элементами стиля Y2K. Уникальный дизайн верха из сетки дополнен накладками, создающими эффект движения. Приподнятый каблук и увеличенные пропорции придают модели динамичный силуэт, который подчеркивает её современные черты. Подошва с амортизацией ABZORB и технологией SBS обеспечивает исключительный комфорт и поддержку при ходьбе. Эти кроссовки воплощают в себе сочетание ретро-дизайна и современных технологий, что делает их идеальными для тех, кто ценит как стиль, так и функциональность.</t>
  </si>
  <si>
    <t>U9060493</t>
  </si>
  <si>
    <t>Кроссовки унисекс New Balance 9060 — это сочетание современного дизайна и инновационных материалов, идеально подходящие для повседневной жизни. Верхняя часть обуви выполнена из комбинации текстиля, искусственной и натуральной кожи, что обеспечивает прочность, стиль и комфорт. Такая комбинация материалов придает модели уникальный вид и долговечность. Текстильная подкладка обеспечивает хорошую вентиляцию и комфорт в течение всего дня. Прочная резиновая подошва гарантирует отличное сцепление с различными поверхностями и износостойкость, а классическая шнуровка позволяет индивидуально подогнать обувь под ногу, обеспечивая надежную фиксацию. Эти кроссовки станут отличным дополнением к гардеробу каждого, кто ценит стиль и функциональность.</t>
  </si>
  <si>
    <t>U9060528</t>
  </si>
  <si>
    <t>Кроссовки New Balance 9060 — это превосходный выбор для повседневной носки, сочетающие стиль и технологичность. Верх выполнен из замши и текстиля, что обеспечивает обуви современный вид и прочность, а текстильная подкладка добавляет комфорта и удобства. Стандартная шнуровка позволяет легко и надежно фиксировать обувь на стопе.
Подошва оснащена системой ABZORB и технологией SBS, предоставляющими двойную амортизацию и эффективное поглощение ударных нагрузок. Это значительно снижает давление на ноги и суставы при движении, обеспечивая комфорт даже при длительном ношении. Резиновая подошва гарантирует отличное сцепление с разными поверхностями, что делает эти кроссовки незаменимыми как для прогулок по городу, так и для активного отдыха. New Balance 9060 подчеркивают стиль и заботятся о комфорте на каждом шагу, идеально подходя для различных стилей и повседневных образов.</t>
  </si>
  <si>
    <t>U90606TO</t>
  </si>
  <si>
    <t>Кроссовки унисекс New Balance 9060 представляют собой идеальное сочетание современного дизайна и комфорта для повседневной носки. Верх изготовлен из износостойкого текстиля и искусственной кожи, что обеспечивает прочность и стильный внешний вид. Текстильная подкладка создает комфортный микроклимат для стопы, обеспечивая вентиляцию в течение всего дня. Резиновая подошва гарантирует надежное сцепление с различными поверхностями, обеспечивая стабильность и уверенность при каждом шаге. Застежка на шнурки позволяет легко отрегулировать плотность посадки для максимального удобства. Эти кроссовки — отличный выбор для тех, кто ценит сочетание функциональности и современного стиля в повседневной жизни.</t>
  </si>
  <si>
    <t>U906079E</t>
  </si>
  <si>
    <t>Кроссовки унисекс New Balance 9060 — это гармоничное сочетание функциональности и современного дизайна, которое идеально подходит для повседневной носки. Верхняя часть обуви выполнена из комбинации натуральной и искусственной кожи с текстильными вставками, что обеспечивает долговечность и стильный вид. Текстильная подкладка способствует отличной вентиляции, поддерживая комфортный климат внутри обуви. Прочная резиновая подошва обеспечивает надежное сцепление и устойчивость на различных поверхностях. Классическая шнуровка позволяет легко регулировать посадку, обеспечивая максимальный комфорт и надежную фиксацию стопы. Эти кроссовки идеально подойдут для динамичного образа жизни, добавляя к повседневному образу нотку современного стиля.</t>
  </si>
  <si>
    <t>U906087O</t>
  </si>
  <si>
    <t>Кроссовки New Balance 9060 — это стильный и функциональный выбор для повседневной носки, объединяющий современные технологии и эстетичный дизайн. Верх выполнен из комбинации замши и текстиля, что придает обуви элегантный и долговечный вид, а текстильная подкладка обеспечивает комфорт на протяжении всего дня. Стандартная шнуровка гарантирует надежную фиксацию ступни.
Особое внимание уделено амортизации: подошва двойной плотности с системой ABZORB и SBS обеспечивает превосходное поглощение ударных нагрузок, снижая воздействие на суставы и обеспечивая мягкость при ходьбе. Резиновая подошва добавляет долговечности и обеспечивает надежное сцепление с поверхностью, что делает эти кроссовки идеальным спутником для активной повседневной жизни. Благодаря своему современному и универсальному дизайну, New Balance 9060 легко сочетаются с различными стилями одежды, придавая образу завершенный вид.</t>
  </si>
  <si>
    <t>U9060EEI</t>
  </si>
  <si>
    <t>New Balance 9060 — результат совместной работы Джеймса Ли и дизайнера компании Юэ Ву. Взяв за основу модель 860v2 они выбрали ключевой концепцией "движение". Именно это и стало фактором успеха этих кроссовок. Новинка получила ультраустойчивую подошву, мягкую амортизацию ABZORB и эффектную сборку, полную красивых деталей корпуса.
— верх кроссовок из натуральной замши
— текстиль обеспечивает вентиляцию
— прямая шнуровка
— промежуточная подошва из пеноматериала EVA
— технология ABZORB® SBS для амортизации</t>
  </si>
  <si>
    <t>U9060GRY</t>
  </si>
  <si>
    <t>верх: нат.кожа, иск.кожа, текстиль; подкладка: текстиль; подошва: резина</t>
  </si>
  <si>
    <t>New Balance 997R</t>
  </si>
  <si>
    <t>U997REE</t>
  </si>
  <si>
    <t>Обновленные и модифицированные кроссовки New Balance из модной, стильной и популярной серии 997.
Верх выполнен из кожи, синтетических и текстильных материалов.
Высокая межподошва изготовлена из мягкой амортизирующей пены EVA.
Наружный протектор из прочной резины отличается хорошим сцеплением с грунтом и устойчивостью к истиранию.
Кроссовки New Balance из культовой серии 997 станут отличным выбором для повседневного стиля.</t>
  </si>
  <si>
    <t>NB EVA. Амортизация.; Cordura®. Устойчивая к повреждениям ткань.</t>
  </si>
  <si>
    <t>U997RGB</t>
  </si>
  <si>
    <t>U997RMF</t>
  </si>
  <si>
    <t>U997RRA</t>
  </si>
  <si>
    <t>New Balance 420</t>
  </si>
  <si>
    <t>UL420VB2</t>
  </si>
  <si>
    <t>Возвращаясь к нашим классическим моделям, UL42V2 — идеальные кроссовки на каждый день. Пена из этиленвинилацетата обеспечивает амортизацию под ногами для комфорта в течение всего дня, а верх из разделенной замши и нейлона создает классический образ. Ретро-стиль сочетается с современными материалами и цветами, создавая эффектный образ, соответствующий вашему уникальному образу жизни, независимо от того, находитесь ли вы в пути или просто тусуетесь.
Пена из этиленвинилацетата обеспечивает амортизацию под ногами.
Стильный верх из замши и нейлона.
Кружевная застежка для надежной и регулируемой посадки. Дизайн, вдохновленный
ретро-джоггерами, с использованием современных материалов и цветов.</t>
  </si>
  <si>
    <t>верх: 59.06% кожа, 29.58% полиэстер сетка, 11.36% синтетика, подкладка: текстиль, подошва: резина</t>
  </si>
  <si>
    <t>New Balance WRPD RUNNER</t>
  </si>
  <si>
    <t>UWRPDFRF</t>
  </si>
  <si>
    <t>Кроссовки New Balance WRPD Runner представляют собой идеальное сочетание уникального дизайна и передовых технологий. Их экстремальные пропорции и минималистичная сдержанность создают свежий и современный образ. Основное внимание уделено скульптурным контурам полноразмерной межподошвы FuelCell, которая обеспечивает отзывчивую амортизацию и делает каждое движение более динамичным и плавным. Вязаный верх, дополненный волнообразными акцентами, обеспечивает легкость и отличную воздухопроницаемость, что делает эти кроссовки идеальными для спорта и повседневной носки. Исторические элементы дизайна креативно переработаны, чтобы органично вписаться в их актуальный стиль, позволяя носителям наслаждаться как комфортом, так и модным внешним видом. Этот современный силуэт переосмысливает границы классических беговых кроссовок, сочетая легкий комфорт и инновационное демпфирование с ярким, но сдержанным дизайном.</t>
  </si>
  <si>
    <t>верх: кожа, текстиль; подкладка: текстиль; подошва: резина, пластик</t>
  </si>
  <si>
    <t>New Balance WRPD</t>
  </si>
  <si>
    <t>UWRPDNBS</t>
  </si>
  <si>
    <t>Кроссовки повседневные унисекс New Balance — это сочетание удобства и стиля, идеально подходящее для любого гардероба. Верх, выполненный из замши и сетки, обеспечивает прекрасную вентиляцию и долговечность, а также создает элегантный и современный вид. Текстильная подкладка добавляет комфорта при носке, гарантируя мягкость и приятные ощущения на протяжении всего дня. Классическая шнуровка позволяет точно регулировать посадку, обеспечивая надежную фиксацию стопы. Резиновая подошва отличается высокой износостойкостью и обеспечивает превосходное сцепление на различных поверхностях, добавляя уверенности в каждом шаге. Эти кроссовки станут незаменимым элементом вашего гардероба, подходя как для повседневной носки, так и для активного досуга.</t>
  </si>
  <si>
    <t>разноцветный</t>
  </si>
  <si>
    <t>New Balance XC72</t>
  </si>
  <si>
    <t>UXC72RM</t>
  </si>
  <si>
    <t>Кроссовки New Balance производятся из высококачественных материалов, таких как кожа, сетчатые материалы и синтетические волокна. Это обеспечивает прочность, долговечность и вентиляцию, необходимые для комфортного использования в течение длительного времени. Независимо от того, ищете ли Вы кроссовки для бега, тренировок в зале, повседневной носке или спортивном стиле, New Balance предлагает разнообразие моделей, сочетающих в себе комфорт, функциональность и стиль. Будь то опытный спортсмен или любитель активного образа жизни, кроссовки New Balance помогут Вам чувствовать себя уверенно и комфортно в течение дня.</t>
  </si>
  <si>
    <t>верх: 72% кожа, 18% текстиль, 10% резина, подкладка: текстиль, подошва: резина</t>
  </si>
  <si>
    <t>W0802K9</t>
  </si>
  <si>
    <t>Кеды New Balance 080 для женщин представляют собой идеальное сочетание стиля и комфорта, идеально подходящее для повседневной носки. Верх из натуральной кожи придаёт изделию элегантный внешний вид и обеспечивает долговечность, добавляя нотку изысканности в каждый ваш образ. Текстильная подкладка дарит дополнительное удобство, обеспечивая мягкость и приятное ощущение при каждом шаге. Резиновая подошва обеспечивает надёжное сцепление с различными поверхностями, гарантируя уверенность в движении. Стандартная шнуровка позволяет легко регулировать посадку, обеспечивая индивидуальный комфорт. Усовершенствованная межподошва с пеной Fresh Foam X, содержащей около 3% биокомпонентов, обеспечивает мягкое приземление и плавный перекат стопы, снижая нагрузку и улучшая амортизацию. Эти кеды — отличный выбор для тех, кто ценит комфорт, стиль и экологически осознанный подход.</t>
  </si>
  <si>
    <t>W373686</t>
  </si>
  <si>
    <t>Кроссовки New Balance 373 для женщин идеально сочетают стиль и комфорт для повседневного использования. Верх модели выполнен из комбинации кожи и текстиля, что обеспечивает прочность и современный вид, а также позволяет ногам дышать. Текстильная подкладка добавляет мягкость и комфорт при каждом шаге. Резиновая подошва гарантирует надёжное сцепление с поверхностью, обеспечивая уверенность в каждом движении. Стандартная шнуровка помогает настроить идеальную посадку на ноге. Особое внимание уделено межподошве, изготовленной из пены EVA, которая обеспечивает легкую амортизацию и эффективное поглощение ударов, снижая нагрузку на стопы. Эти кроссовки становятся идеальным выбором для активных женщин, ищущих баланс между стилем и функциональностью.</t>
  </si>
  <si>
    <t>верх: кожа, текстиль; подкладка: текстиль; подошва: резина</t>
  </si>
  <si>
    <t>W5746J3</t>
  </si>
  <si>
    <t>Кроссовки New Balance 574 для женщин — это классика, идеально сочетающая в себе стиль и комфорт, что делает их отличным выбором для повседневного использования. Верх обуви выполнен из натуральной кожи и текстиля, обеспечивая прочность и современный внешний вид. Такое сочетание материалов не только подчеркивает элегантный дизайн, но и улучшает воздухопроницаемость. Текстильная подкладка создает комфортные условия для стопы, поддерживая ощущение свежести в течение всего дня. Резиновая подошва обеспечивает надежное сцепление и износостойкость, делая каждый шаг уверенным и легким. Классическая шнуровка позволяет индивидуально регулировать посадку, гарантируя удобство и надежную фиксацию на ноге. Эти кроссовки станут стильным дополнением вашего гардероба, подчеркивая вашу индивидуальность.</t>
  </si>
  <si>
    <t>WH574MI2</t>
  </si>
  <si>
    <t>верх: 48% Нат. кожа, 34% Полиэстер, 18% полиуретан, подкладка: 100% Хлопок, подошва: 100% Резина</t>
  </si>
  <si>
    <t>WL373BW2</t>
  </si>
  <si>
    <t>WL373LK2</t>
  </si>
  <si>
    <t>WL373XB2</t>
  </si>
  <si>
    <t>New Balance 373 — это воплощение классики повседневного стиля, идеально подходящее для тех, кто ценит минимализм и универсальность. Этот лаконичный дизайн, выполненный в классических цветовых сочетаниях, легко дополнит любой образ, будь то повседневный или более формальный стиль. Благодаря мягкой промежуточной подошве из пеноматериала EVA, кроссовки обеспечивают непревзойдённый комфорт, поддерживая ваши ноги в течение всего дня. Лёгкие и удобные, они идеально подходят для активного образа жизни. Выберите New Balance 373 для сочетания стиля и комфорта, наслаждаясь качеством и долговечностью этой классической модели.</t>
  </si>
  <si>
    <t>WL574CYB</t>
  </si>
  <si>
    <t>574 - одна из самых популярных моделей New Balance, сочетающий в себе высокий комфорт и качество. Благодаря узнаваемому силуэту и базовым цветам эта модель становится незаменимой для тех, кто ищет удобство на каждый день. Уникальное сочетание промежуточной подошвы EVA и технологии ENCAP способствует легкой амортизации и стабилизации стопы, обеспечивая непревзойденный комфорт в течение всего дня.</t>
  </si>
  <si>
    <t>желтый</t>
  </si>
  <si>
    <t>верх: замша, текстиль; подкладка: текстиль, подошва: резина</t>
  </si>
  <si>
    <t>WL574FK2</t>
  </si>
  <si>
    <t>Легендарная модель New Balance – 574 Classic – яркий представитель универсальных и практичных моделей бренда, сохраняющий позиции бестселлера в любом сезоне. Что не удивительно, учитывая технологичность модели, ориентированную на комфорт стопы. Полноразмерная подошва EVA, обеспечивающая амортизацию, дополнена технологией ENCAP®, которая за счет сочетания мягкого сердечника и плотного канта обеспечивает дополнительную мягкость и поддержку стопы. Промежуточная подошва в сочетании с плотной вставкой в пяточной зоне обеспечивают оптимальное соотношение мягкости и стабильности.</t>
  </si>
  <si>
    <t>верх 80% замша, 20% текстиль, подкладка текстиль, подошва резина</t>
  </si>
  <si>
    <t>WS327FM</t>
  </si>
  <si>
    <t>Женские кроссовки New Balance серии 327. Верх выполнен из комбинации высококачественной замши и прочных синтетических материалов.
Увеличенная боковая N подчеркивает смесь ретро-современной эстетики, которая характеризует серию 327. Подошва состоит из толстого слоя мягкой и хорошо амортизирующей пены EVA, что гарантирует высокий комфорт при ежедневном использовании. Резиновая подошва прочная, что в сочетании с выступами на протекторе приводит к хорошей адгезии к земле и повышенной стойкости к истиранию. Женские кроссовки New Balance серии 327 – лучший выбор для тех, кто хочет придать своим образам глоток свежего воздуха в истинно старой школе.
Кроссовки отлично подойдут к весенним спортивным курткам, спортивным толстовкам и повседневным футболкам.</t>
  </si>
  <si>
    <t>53% нат. кожа - свиная кожа, 47% полиэстер</t>
  </si>
  <si>
    <t>WS327KA</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</si>
  <si>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</si>
  <si>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WS327KB</t>
  </si>
  <si>
    <t>WS327KC</t>
  </si>
  <si>
    <t>верх: нат.кожа, текстиль; подкладка: текстиль; подошва: резина, пластик</t>
  </si>
  <si>
    <t>WS327LA</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</si>
  <si>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</si>
  <si>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53% нат. кожа   корова,47% полиуретан,100% хлопок,100% резина,</t>
  </si>
  <si>
    <t>WS327LS</t>
  </si>
  <si>
    <t>Женские кроссовки New Balance серии 327. Верх выполнен из комбинации высококачественной замши и прочных синтетических материалов. Увеличенная боковая N подчеркивает смесь ретро-современной эстетики, которая характеризует серию 327. Подошва состоит из толстого слоя мягкой и хорошо амортизирующей пены EVA, что гарантирует высокий комфорт при ежедневном использовании. Резиновая подошва прочная, что в сочетании с выступами на протекторе приводит к хорошей адгезии к земле и повышенной стойкости к истиранию. Женские кроссовки New Balance серии 327 – лучший выбор для тех, кто хочет придать своим образам глоток свежего воздуха в истинно старой школе. Кроссовки отлично подойдут к весенним спортивным курткам, спортивным толстовкам и повседневным футболкам.</t>
  </si>
  <si>
    <t>NB 327</t>
  </si>
  <si>
    <t>WS327MB</t>
  </si>
  <si>
    <t>розовый/белый</t>
  </si>
  <si>
    <t>WS327NA</t>
  </si>
  <si>
    <t>Женские кроссовки New Balance серии 327 — это не просто обувь, а воплощение стиля, комфорта и технологий, которые стремятся к идеальному балансу между ретро и современностью. Эти кроссовки мгновенно привлекают внимание своей уникальной эстетикой, сочетающей в себе классические элементы дизайна и инновационные решения.
Верх модели создан из комбинации высококачественной замши и прочных синтетических материалов, что обеспечивает не только отличное прилегание и комфорт, но и долговечность. Синтетические материалы, в свою очередь, обеспечивают достаточно прочности и легкости, делая кроссовки идеальными для повседневного использования.
Подошва кроссовок выполнена из толстого слоя мягкой и хорошо амортизирующей пены EVA. Этот материал знаменит своими амортизирующими свойствами, обеспечивающими исключительный комфорт при каждом шаге. Благодаря использованию EVA, кроссовки эффективно снижают нагрузку на суставы и позвоночник, что особенно важно при длительных прогулках или активном образе жизни.
Система шнуровки обеспечивает надежную фиксацию стопы, адаптируя обувь под вашу индивидуальную анатомию и предпочтения в комфорте. Это важный элемент, который позволяет настроить кроссовки так, чтобы они идеально сидели, независимо от активности и места использования.</t>
  </si>
  <si>
    <t>WS327UP</t>
  </si>
  <si>
    <t>верх: 53% кожа, 47% текстиль, подкладка: текстиль, подошва: резина</t>
  </si>
  <si>
    <t>New Balance SMF 200</t>
  </si>
  <si>
    <t>SWF200FG</t>
  </si>
  <si>
    <t>Шлепанцы</t>
  </si>
  <si>
    <t>Сандалии и шлепанцы</t>
  </si>
  <si>
    <t>Позаботьтесь о своем комфорте с моделью 200! Подошва EVA подарит Вам приятную амортизацию во время любой активности.</t>
  </si>
  <si>
    <t>N/A.</t>
  </si>
  <si>
    <t>Круглогодично</t>
  </si>
  <si>
    <t>100% полиуретан</t>
  </si>
  <si>
    <t>New Balance Fresh Foam RCVRY Slide</t>
  </si>
  <si>
    <t>RCVRYSM1</t>
  </si>
  <si>
    <t>Унисекс шлепанцы New Balance — это сочетание комфорта и лаконичного стиля, идеального для повседневного использования. Выполненные полностью из материала ЭВА, они отличаются легкостью и гибкостью, обеспечивая комфорт при каждом шаге. ЭВА (этиленвинилацетат) известен своей износостойкостью, устойчивостью к воздействию воды и мягкостью, что делает эти шлепанцы отличным выбором для пляжа, бассейна или просто расслабленного отдыха. Их минималистичный дизайн подходит как для мужчин, так и для женщин, обеспечивая универсальность и практичность. New Balance обеспечивает качество и комфорт, и эти шлепанцы — не исключение, позволяя наслаждаться легкостью в любых условиях.</t>
  </si>
  <si>
    <t>верх: пластик; подкладка: отсутствует; подошва: пластик</t>
  </si>
  <si>
    <t>Athletics French Terry Hoodie</t>
  </si>
  <si>
    <t>WT41537-DTR</t>
  </si>
  <si>
    <t>Толстовка</t>
  </si>
  <si>
    <t>Толстовки и ветровки</t>
  </si>
  <si>
    <t>Женское худи New Balance Athletics French Terry Hoodie представляет собой идеальное сочетание стиля и комфорта, идеально подходящее для повседневной носки и активного времяпрепровождения. Выполненное из 100% хлопка, это худи гарантирует мягкость и естественную воздухопроницаемость, обеспечивая комфорт в течение всего дня. Модель оснащена длинными прямыми рукавами и несъемным капюшоном для дополнительной защиты от непогоды. Карман-кенгуру добавляет практичности, позволяя удобно хранить мелкие предметы или согревать руки. Отсутствие застежек подчеркивает минималистичный и универсальный дизайн, который легко впишется в любой гардероб и подчеркнет Вашу уникальность.</t>
  </si>
  <si>
    <t>красный</t>
  </si>
  <si>
    <t>Sport Essentials French Terry Crew</t>
  </si>
  <si>
    <t>MT41507-AAV</t>
  </si>
  <si>
    <t>Свитшот</t>
  </si>
  <si>
    <t>Спортивный свитшот New Balance Sport Essentials French Terry Crew для мужчин сочетает в себе стиль и комфорт, идеально подходя для повседневного использования и активного отдыха. Изготовленный из мягкого и прочного материала, содержащего 60% хлопка и 40% полиэстера, он обеспечивает уют и долговечность. Классический округлый вырез и прямой крой создают универсальный и элегантный силуэт. Длинные рукава обеспечивают дополнительное тепло и комфорт в прохладные дни. Этот свитшот легко сочетать с другими элементами гардероба, делая его незаменимым элементом для любого случая, будь то тренировка или прогулка.</t>
  </si>
  <si>
    <t>44-46</t>
  </si>
  <si>
    <t>46-48</t>
  </si>
  <si>
    <t>50-52</t>
  </si>
  <si>
    <t>52-54</t>
  </si>
  <si>
    <t>Sport Essentials French Terry Hoodie</t>
  </si>
  <si>
    <t>MT41508-AAV</t>
  </si>
  <si>
    <t>Худи New Balance Sport Essentials French Terry Hoodie для мужчин предлагает идеальное сочетание комфорта и стиля для повседневной носки и активного отдыха. Изготовленное из качественного материала, содержащего 60% хлопка и 40% полиэстера, оно обеспечивает мягкость и долговечность. Оборудовано несъемным капюшоном для дополнительной защиты в прохладную погоду. Худи оснащено удобным передним карманом типа "кенгуру", который позволяет хранить мелкие предметы и согревать руки. Классический крой с прямыми длинными рукавами и округлой горловиной дополняет образ, делая его универсальным и практичным выбором для любого случая — от тренировок до повседневных прогулок.</t>
  </si>
  <si>
    <t>Athletics French Terry Logo Hoodie</t>
  </si>
  <si>
    <t>MT51512-AHH</t>
  </si>
  <si>
    <t>Мужское худи New Balance Athletics French Terry Logo Hoodie сочетает в себе стиль и комфорт, идеально подходящее как для повседневной носки, так и для активного отдыха. Изготовлено из 100% хлопка, оно обеспечивает мягкость и позволяет коже дышать. Модель оснащена длинными прямыми рукавами и несъемным капюшоном для дополнительного уюта в прохладную погоду. Карман-кенгуру добавляет функциональности, позволяя удобно хранить мелкие предметы или согреть руки. Худи отличается минималистичным и лаконичным дизайном без застежек, что делает его универсальным и подходящим к большинству образов. Брендовый логотип New Balance завершает стильный образ.</t>
  </si>
  <si>
    <t>Linear Graphic Fleece Hoodie</t>
  </si>
  <si>
    <t>MT61U4JO-ABG</t>
  </si>
  <si>
    <t>Толстовка New Balance Linear Graphic Fleece Hoodie для мужчин — это сочетание комфорта и повседневного стиля, идеально подходящее для любого времени года. Изготовленная из высококачественной смеси хлопка и полиэстера, она обеспечивает мягкость и тепло, делая её отличным выбором для прохладной погоды. Округлый ворот создает классический образ и комфорт, а прямой крой верха гарантирует свободу движений и универсальность в сочетании с другими элементами гардероба. Длинные рукава, добавляя уюта и тепла, делают её подходящей для активного отдыха и повседневной носки. Несмотря на отсутствие застежек и карманов, толстовка выделяется стильным графическим принтом, который приносит нотку свежести в ваш образ. Эта модель станет надежной частью вашего гардероба, подчеркивая вашу индивидуальность и любовь к комфорту.</t>
  </si>
  <si>
    <t>Sport Essentials French Terry Full Zip</t>
  </si>
  <si>
    <t>WJ41501-AHH</t>
  </si>
  <si>
    <t>Толстовка New Balance Sport Essentials French Terry Full Zip для женщин — это сочетание комфорта и практичности. Изготовленная из мягкого и приятного на ощупь материала, содержащего 60% хлопка и 40% полиэстера, она обеспечивает комфорт и долговечность. Округлый вырез и длинные прямые рукава делают эту толстовку универсальной и стильной. Несъемный капюшон добавляет защиту от ветра и прохлады, а молния по всей длине упрощает процесс надевания и позволяет регулировать температуру. Боковые карманы на молнии предлагают удобное и безопасное место для хранения мелочей. Идеальная для повседневной носки, эта толстовка станет незаменимой частью вашего гардероба, обеспечивая комфорт в любой ситуации.</t>
  </si>
  <si>
    <t>WT41507-AAA</t>
  </si>
  <si>
    <t>Женское худи New Balance Sport Essentials French Terry Hoodie — это идеальное сочетание стиля и комфорта, подходящее как для активных тренировок, так и для повседневной носки. Изготовленное из высококачественного материала, содержащего 60% хлопка и 40% полиэстера, это худи обеспечивает оптимальную мягкость и прочность, одновременно способствуя эффективному отводу влаги. Длинные прямые рукава и несъемный капюшон обеспечивают дополнительную защиту и уют в прохладную погоду. Практичный карман-кенгуру добавляет функциональности, позволяя хранить необходимые мелочи под рукой. Отсутствие застежек подчеркивает минималистичный дизайн, делая это худи универсальным элементом гардероба.</t>
  </si>
  <si>
    <t>WT41507-BK</t>
  </si>
  <si>
    <t>WT41507-RSG</t>
  </si>
  <si>
    <t>Sport Essentials Tank</t>
  </si>
  <si>
    <t>MT41220-AAT</t>
  </si>
  <si>
    <t>Майка</t>
  </si>
  <si>
    <t>Футболки и майки</t>
  </si>
  <si>
    <t>Майка New Balance Sport Essentials Tank — это отличный выбор для занятий фитнесом и любыми активными видами спорта. Изготовленная из лёгкого и дышащего полиэстера, она эффективно отводит влагу и помогает удерживать оптимальную температуру тела в процессе тренировок. Округлый ворот добавляет комфорта, не стесняющего движений, и обеспечивает классический спортивный вид. Прямой крой верха в сочетании с отсутствием рукавов позволяет свободно двигаться, предоставляя вам полную свободу действий во время занятий. Отсутствие застёжек и карманов делает этот топ ещё более лёгким и минималистичным, идеально подходящим для самых жарких дней или тренировок в зале, а универсальный стиль позволяет легко сочетать его с любыми спортивными шортами или брюками.</t>
  </si>
  <si>
    <t>100% полиэстер</t>
  </si>
  <si>
    <t>MT41220-AFG</t>
  </si>
  <si>
    <t>Sport Essentials Long Sleeve</t>
  </si>
  <si>
    <t>MT41225-AAZ</t>
  </si>
  <si>
    <t>Лонгслив</t>
  </si>
  <si>
    <t>Лонгслив New Balance Sport Essentials Long Sleeve сочетает в себе стиль и функциональность, идеально подходя для фитнеса и активных тренировок. Изготовленный из высококачественного полиэстера, он обеспечивает оптимальный уровень вентиляции и эффективно отводит влагу, поддерживая комфорт даже при интенсивных нагрузках. Округлый ворот добавляет универсального стиля и удобства, а приталенный крой подчеркивает фигуру, обеспечивая при этом полную свободу движений. Длинные рукава защищают от холода в прохладные дни, сохраняя тепло и комфорт. Отсутствие застёжек и карманов придает лонгсливу минималистичный вид, делая его идеальным выбором для занятий в зале или на открытом воздухе. Этот лонгслив станет незаменимой частью вашего спортивного гардероба.</t>
  </si>
  <si>
    <t>MT41225-NNY</t>
  </si>
  <si>
    <t>Athletics T-Shirt</t>
  </si>
  <si>
    <t>MT41253-AG</t>
  </si>
  <si>
    <t>Футболка</t>
  </si>
  <si>
    <t>Футболка New Balance Athletics T-Shirt — идеальный выбор для активных занятий спортом и повседневного ношения. Выполненная из легкого и дышащего полиэстера, она эффективно отводит влагу, сохраняя ощущение прохлады и свежести даже при интенсивных нагрузках. Округлый ворот добавляет классического стиля и комфорта, а прямой крой верха гарантирует свободу движений, не стесняя вас во время тренировок. Короткие рукава делают эту футболку ещё более удобной для занятий в зале или на открытом воздухе, особенно в теплую погоду. Отсутствие застёжек и карманов дарит минималистичный и чистый вид, который легко сочетать с различными элементами спортивной экипировки. Эта футболка станет вашим надежным спутником в достижении спортивных целей.</t>
  </si>
  <si>
    <t>Numeric Cotton T-Shirt</t>
  </si>
  <si>
    <t>MT51955-GYM</t>
  </si>
  <si>
    <t>Футболка New Balance Numeric Cotton T-Shirt для мужчин — это идеальный выбор для повседневного стиля. Сшита из 100% хлопка, она обеспечивает комфорт и воздухопроницаемость в течение всего дня. Округлый ворот добавляет классический штрих и легко сочетается с любыми элементами гардероба. Прямая линия кроя создает универсальный силуэт, подходящий для различных типов фигур. Отсутствие застежек и карманов делает эту модель лаконичной и удобной, а короткие рукава обеспечивают свободу движений. Это прекрасный выбор для тех, кто ищет сочетание стиля и комфорта в одной вещи, идеальной для прогулок по городу или активного отдыха с друзьями.</t>
  </si>
  <si>
    <t>Reflective T-Shirt</t>
  </si>
  <si>
    <t>MT6105FK-WT</t>
  </si>
  <si>
    <t>Футболка New Balance Reflective T-Shirt для мужчин — это стильное решение для повседневной жизни. Выполненная из мягкого и дышащего хлопка, она обеспечивает комфорт даже в самый жаркий день. Округлый ворот придает классический внешний вид, который легко сочетать с различными элементами гардероба. Прямой крой подходит для любого телосложения, обеспечивая свободу движений и непринужденность. Короткие рукава делают футболку идеальной для активного образа жизни, а отсутствие карманов и застежек подчеркивает её минималистичный дизайн. Главное преимущество модели — светоотражающие элементы, которые повышают видимость и безопасность в условиях недостаточного освещения, добавляя практичности и стильности вашему образу.</t>
  </si>
  <si>
    <t>N Collage T-Shirt</t>
  </si>
  <si>
    <t>MT6161TQ-BK</t>
  </si>
  <si>
    <t>Футболка New Balance N Collage T-Shirt — это идеальное сочетание комфорта и стиля для повседневной носки. Изготовленная из высококачественного хлопка, она отличается мягкостью и воздухопроницаемостью, обеспечивая комфорт в течение всего дня. Округлый ворот добавляет классический элемент, который легко комбинировать с различными вещами в вашем гардеробе. Прямой крой подходит для любого телосложения, создавая расслабленный и аккуратный силуэт. Короткие рукава делают футболку подходящей для теплых дней, а отсутствие карманов и застежек придает ей лаконичный и чистый вид. Дизайн с фирменным коллажным элементом "N" подчеркивает брендовый стиль и добавляет уникальности вашему образу, делая её отличным выбором для активного отдыха или прогулок по городу.</t>
  </si>
  <si>
    <t>MT6161TQ-SST</t>
  </si>
  <si>
    <t>Boxes T-Shirt</t>
  </si>
  <si>
    <t>MT61H0DX-BK</t>
  </si>
  <si>
    <t>Футболка New Balance Boxes T-Shirt для мужчин станет стильным и практичным дополнением вашего повседневного гардероба. Выполненная из высококачественного хлопка, она обеспечивает мягкость и воздухопроницаемость, гарантируя комфорт даже в самые жаркие дни. Округлый ворот добавляет классики в образ, а прямой крой верха позволяет чувствовать свободу движений и комфорт в течение всего дня. Короткие рукава делают эту модель идеальной для летних прогулок или занятий спортом. Отсутствие застежек и карманов придаёт футболке элегантную простоту, акцентируя внимание на стильном дизайне. Уникальный принт с коробками добавляет оригинальности и современного характера, позволяя вам выразить свою индивидуальность. Эта футболка станет надежным спутником в любой ситуации, обеспечивая стиль и комфорт.</t>
  </si>
  <si>
    <t>Ramen T-Shirt</t>
  </si>
  <si>
    <t>MT61H51D-ABC</t>
  </si>
  <si>
    <t>Футболка New Balance Ramen T-Shirt для мужчин — это удачное сочетание стиля и комфорта, выполненное из натурального хлопка, который обеспечивает мягкость и отличную воздухопроницаемость. Округлый ворот придаёт классический вид, а прямой крой верха делает модель универсальной, подходящей для любых типов фигуры и не сковывающей движения. Короткие рукава добавляют легкости, делая футболку идеальным выбором для тёплой погоды или активного времяпрепровождения. Отсутствие застежек и карманов поддерживает лаконичность дизайна, однако, особую изюминку придаёт оригинальный принт с изображением рамена, который выделяет футболку среди других и добавляет нотку игривости и креативности вашему повседневному образу. Эта футболка станет ярким акцентом в вашем гардеробе и подчеркнёт вашу индивидуальность.</t>
  </si>
  <si>
    <t>MT61H51D-BK</t>
  </si>
  <si>
    <t>MT61H51D-WT</t>
  </si>
  <si>
    <t>City Walk T-Shirt</t>
  </si>
  <si>
    <t>MT61Y0XJ-AG</t>
  </si>
  <si>
    <t>Футболка New Balance City Walk T-Shirt для мужчин идеально подходит для повседневного использования благодаря сочетанию стильного дизайна и практичности. Изготовленная из полиэстера и спандекса, она обеспечивает комфорт и оптимальную эластичность, что позволяет ощущать свободу движений в течение всего дня. Удобный округлый ворот и прямой крой создают универсальный силуэт, который гармонично впишется в любой гардероб. Короткие рукава добавляют легкости и не сковывают движения, делая футболку отличным выбором для теплых дней. Отсутствие карманов и застежек подчеркивает минималистичный стиль, позволяя сосредоточиться на активном образе жизни. Отличный вариант для прогулок по городу и повседневной носки.</t>
  </si>
  <si>
    <t>86% полиэстер, 14% спандекс</t>
  </si>
  <si>
    <t>MT61Y0XJ-WT</t>
  </si>
  <si>
    <t>Sport Essentials T-Shirt</t>
  </si>
  <si>
    <t>WT41222-BK</t>
  </si>
  <si>
    <t>Футболка New Balance Sport Essentials T-Shirt для женщин — это идеальный выбор для занятий фитнесом и активного отдыха. Выполненная из легкого и дышащего полиэстера, она обеспечивает оптимальный комфорт и быстрое отведение влаги, что особенно важно при интенсивных тренировках. Округлый ворот добавляет классический штрих, а прямой крой верха предлагает свободу движений и расслабленную посадку. Футболка изготовлена без застежек и карманов, что подчеркивает ее минималистичный и функциональный дизайн. Короткие рукава обеспечивают дополнительное удобство и воздухопроницаемость, делая эту модель универсальным решением для любых физических нагрузок. Эта футболка станет отличным дополнением к вашему спортивному гардеробу, соответствуя высоким стандартам комфорта и стиля New Balance.</t>
  </si>
  <si>
    <t>Sports Essentials T-Shirt</t>
  </si>
  <si>
    <t>WT41222-COJ</t>
  </si>
  <si>
    <t>WT41222-NNY</t>
  </si>
  <si>
    <t>WT41253-AB7</t>
  </si>
  <si>
    <t>Дышащая футболка, предназначенная для ношения как в спортзале, так и вне его.
Детали:
NB Технология быстрого высыхания ICEx помогает сохранять прохладу.
Короткие рукава
Светоотражающий логотип NB</t>
  </si>
  <si>
    <t>NB ICE. Эффект охлаждения.</t>
  </si>
  <si>
    <t>WT41253-AB8</t>
  </si>
  <si>
    <t>WT41253-BKH</t>
  </si>
  <si>
    <t>Sport Essentials Jersey T-Shirt</t>
  </si>
  <si>
    <t>WT41509-BK</t>
  </si>
  <si>
    <t>Футболка New Balance Sport Essentials Jersey T-Shirt для женщин совмещает в себе стиль и комфорт, идеально подходя для повседневной носки и активного отдыха. Изготовленная из 100% хлопка, она обеспечивает мягкость и комфорт в течение всего дня. Круглый вырез и прямой крой подчеркивают ее классический стиль, который легко комбинируется с различными элементами вашего гардероба. Отсутствие застежек делает футболку лаконичной и удобной, а короткие рукава добавляют свободы движений. Эта футболка станет отличным выбором для тех, кто ценит качество и неформальный стиль.</t>
  </si>
  <si>
    <t>Athletics Run Short 7"</t>
  </si>
  <si>
    <t>MB61C99E-COJ</t>
  </si>
  <si>
    <t>Шорты</t>
  </si>
  <si>
    <t>Шорты RC Essential Short 7" идеально подходят для бега благодаря своей функциональности и продуманному дизайну. Изготовленные из эластичной ткани с растяжением в четырех направлениях, они обеспечивают полную свободу движений, а боковые разрезы делают их еще более удобными и стильными. Встроенные сетчатые трусы обеспечивают необходимую поддержку и воздухопроницаемость, не стесняя движений. Шорты оснащены четырьмя накладными карманами и внешним карманом на молнии, что позволяет удобно хранить ключи, телефон и энергетические гели, чтобы вы могли полностью сосредоточиться на беге. Технология NB DRY эффективно отводит влагу, помогая тренироваться в сухости и комфорте. Эластичный пояс с регулируемым шнурком обеспечивает идеальную посадку. Эти импортные шорты созданы для тех, кто ценит комфорт и функциональность в каждой детали.</t>
  </si>
  <si>
    <t>71% полиэстер, 29% лайкра</t>
  </si>
  <si>
    <t>Sport Essentials Short 5"</t>
  </si>
  <si>
    <t>MS41227-AAZ</t>
  </si>
  <si>
    <t>Шорты New Balance Sport Essentials Short 5" идеально подходят для активных тренировок и фитнеса. Изготовленные из полиэстера, они обеспечивают легкость и дышащие свойства, которые помогают сохранять комфорт даже во время самых интенсивных занятий. Прямой крой низа позволяет свободно двигаться, не стесняя шаг, что особенно важно при занятиях спортом. Застежка на завязках позволит вам идеально подогнать шорты по фигуре, обеспечив надежную посадку на талии. Боковой карман добавляет практичности, позволяя удобно носить с собой мелкие предметы, такие как ключи или смартфон. Эти шорты представляют собой идеальное сочетание функциональности и стиля, делая их отличным выбором для любого приверженца активного образа жизни.</t>
  </si>
  <si>
    <t>MS41227-BK</t>
  </si>
  <si>
    <t>Sport Essentials Short 7"</t>
  </si>
  <si>
    <t>MS41232-EAS</t>
  </si>
  <si>
    <t>Мужские шорты New Balance Sport Essentials Short 7" сочетают в себе передовые технологии и комфорт, идеальны для активных тренировок. Оснащены системой NB DRY, которая отводит влагу, оставляя кожу сухой и позволяя сосредоточиться на тренировке. Дышащие вшитые трусы обеспечивают дополнительный комфорт и поддержку. Длина с 7-дюймовым внутренним швом предлагает оптимальную свободу движений. Светоотражающий логотип добавляет стиль и улучшает видимость в условиях недостаточной освещенности. Удобные карманы позволяют хранить мелкие вещи под рукой. Эти шорты — отличный выбор для тех, кто ценит функциональность и комфорт.</t>
  </si>
  <si>
    <t>42-44</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</si>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</sst>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1" fillId="0" borderId="2" xfId="0" applyFont="1" applyBorder="1" applyAlignment="1">
      <alignment horizontal="center" vertical="top" wrapText="1"/>
    </xf>
    <xf numFmtId="0" fontId="4" fillId="0" borderId="2" xfId="0" applyFont="1" applyBorder="1" applyAlignment="1">
      <alignment horizontal="center" vertical="top"/>
    </xf>
    <xf numFmtId="0" fontId="1" fillId="0" borderId="6" xfId="0" applyFont="1"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1" fillId="3" borderId="5"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4" xfId="0" applyBorder="1" applyAlignment="1">
      <alignment horizontal="center" vertical="top" wrapText="1"/>
    </xf>
    <xf numFmtId="0" fontId="0" fillId="0" borderId="7"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xf>
    <xf numFmtId="0" fontId="0" fillId="0" borderId="3"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78FE-4F72-9BBE-B6C5624A8F44}"/>
            </c:ext>
          </c:extLst>
        </c:ser>
        <c:dLbls>
          <c:dLblPos val="outEnd"/>
          <c:showLegendKey val="0"/>
          <c:showVal val="1"/>
          <c:showCatName val="0"/>
          <c:showSerName val="0"/>
          <c:showPercent val="0"/>
          <c:showBubbleSize val="0"/>
        </c:dLbls>
        <c:gapWidth val="100"/>
        <c:axId val="351864432"/>
        <c:axId val="351864104"/>
      </c:barChart>
      <c:catAx>
        <c:axId val="35186443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51864104"/>
        <c:crosses val="autoZero"/>
        <c:auto val="1"/>
        <c:lblAlgn val="ctr"/>
        <c:lblOffset val="100"/>
        <c:noMultiLvlLbl val="0"/>
      </c:catAx>
      <c:valAx>
        <c:axId val="3518641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5186443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B862-4A9A-8C15-E05E25BA2060}"/>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B862-4A9A-8C15-E05E25BA2060}"/>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B862-4A9A-8C15-E05E25BA2060}"/>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B862-4A9A-8C15-E05E25BA2060}"/>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2F01-4312-ADF6-A8313014302C}"/>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190" Type="http://schemas.openxmlformats.org/officeDocument/2006/relationships/image" Target="../media/image190.png"/><Relationship Id="rId204" Type="http://schemas.openxmlformats.org/officeDocument/2006/relationships/image" Target="../media/image204.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9</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13</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15</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38100</xdr:rowOff>
    </xdr:from>
    <xdr:to>
      <xdr:col>3</xdr:col>
      <xdr:colOff>1552575</xdr:colOff>
      <xdr:row>17</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20</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38100</xdr:rowOff>
    </xdr:from>
    <xdr:to>
      <xdr:col>3</xdr:col>
      <xdr:colOff>1552575</xdr:colOff>
      <xdr:row>22</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29</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35</xdr:row>
      <xdr:rowOff>333375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38</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47</xdr:row>
      <xdr:rowOff>133350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38100</xdr:rowOff>
    </xdr:from>
    <xdr:to>
      <xdr:col>3</xdr:col>
      <xdr:colOff>1552575</xdr:colOff>
      <xdr:row>49</xdr:row>
      <xdr:rowOff>638175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58</xdr:row>
      <xdr:rowOff>152400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66</xdr:row>
      <xdr:rowOff>171450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38100</xdr:rowOff>
    </xdr:from>
    <xdr:to>
      <xdr:col>3</xdr:col>
      <xdr:colOff>1552575</xdr:colOff>
      <xdr:row>74</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38100</xdr:rowOff>
    </xdr:from>
    <xdr:to>
      <xdr:col>3</xdr:col>
      <xdr:colOff>1552575</xdr:colOff>
      <xdr:row>76</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85</xdr:row>
      <xdr:rowOff>133350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89</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38100</xdr:rowOff>
    </xdr:from>
    <xdr:to>
      <xdr:col>3</xdr:col>
      <xdr:colOff>1552575</xdr:colOff>
      <xdr:row>91</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98</xdr:row>
      <xdr:rowOff>171450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102</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106</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38100</xdr:rowOff>
    </xdr:from>
    <xdr:to>
      <xdr:col>3</xdr:col>
      <xdr:colOff>1552575</xdr:colOff>
      <xdr:row>108</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38100</xdr:rowOff>
    </xdr:from>
    <xdr:to>
      <xdr:col>3</xdr:col>
      <xdr:colOff>1552575</xdr:colOff>
      <xdr:row>110</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120</xdr:row>
      <xdr:rowOff>133350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131</xdr:row>
      <xdr:rowOff>152400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138</xdr:row>
      <xdr:rowOff>171450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38100</xdr:rowOff>
    </xdr:from>
    <xdr:to>
      <xdr:col>3</xdr:col>
      <xdr:colOff>1552575</xdr:colOff>
      <xdr:row>143</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38100</xdr:rowOff>
    </xdr:from>
    <xdr:to>
      <xdr:col>3</xdr:col>
      <xdr:colOff>1552575</xdr:colOff>
      <xdr:row>145</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148</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154</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38100</xdr:rowOff>
    </xdr:from>
    <xdr:to>
      <xdr:col>3</xdr:col>
      <xdr:colOff>1552575</xdr:colOff>
      <xdr:row>158</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38100</xdr:rowOff>
    </xdr:from>
    <xdr:to>
      <xdr:col>3</xdr:col>
      <xdr:colOff>1552575</xdr:colOff>
      <xdr:row>160</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38100</xdr:rowOff>
    </xdr:from>
    <xdr:to>
      <xdr:col>3</xdr:col>
      <xdr:colOff>1552575</xdr:colOff>
      <xdr:row>167</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174</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180</xdr:row>
      <xdr:rowOff>209550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185</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38100</xdr:rowOff>
    </xdr:from>
    <xdr:to>
      <xdr:col>3</xdr:col>
      <xdr:colOff>1552575</xdr:colOff>
      <xdr:row>187</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194</xdr:row>
      <xdr:rowOff>333375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198</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200</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202</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38100</xdr:rowOff>
    </xdr:from>
    <xdr:to>
      <xdr:col>3</xdr:col>
      <xdr:colOff>1552575</xdr:colOff>
      <xdr:row>204</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213</xdr:row>
      <xdr:rowOff>133350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38100</xdr:rowOff>
    </xdr:from>
    <xdr:to>
      <xdr:col>3</xdr:col>
      <xdr:colOff>1552575</xdr:colOff>
      <xdr:row>219</xdr:row>
      <xdr:rowOff>638175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223</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226</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38100</xdr:rowOff>
    </xdr:from>
    <xdr:to>
      <xdr:col>3</xdr:col>
      <xdr:colOff>1552575</xdr:colOff>
      <xdr:row>229</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234</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240</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244</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245</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246</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253</xdr:row>
      <xdr:rowOff>171450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258</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259</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38100</xdr:rowOff>
    </xdr:from>
    <xdr:to>
      <xdr:col>3</xdr:col>
      <xdr:colOff>1552575</xdr:colOff>
      <xdr:row>261</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38100</xdr:rowOff>
    </xdr:from>
    <xdr:to>
      <xdr:col>3</xdr:col>
      <xdr:colOff>1552575</xdr:colOff>
      <xdr:row>263</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264</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275</xdr:row>
      <xdr:rowOff>133350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283</xdr:row>
      <xdr:rowOff>171450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286</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291</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297</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301</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305</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311</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320</xdr:row>
      <xdr:rowOff>133350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38100</xdr:rowOff>
    </xdr:from>
    <xdr:to>
      <xdr:col>3</xdr:col>
      <xdr:colOff>1552575</xdr:colOff>
      <xdr:row>326</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38100</xdr:rowOff>
    </xdr:from>
    <xdr:to>
      <xdr:col>3</xdr:col>
      <xdr:colOff>1552575</xdr:colOff>
      <xdr:row>329</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335</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338</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345</xdr:row>
      <xdr:rowOff>209550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38100</xdr:rowOff>
    </xdr:from>
    <xdr:to>
      <xdr:col>3</xdr:col>
      <xdr:colOff>1552575</xdr:colOff>
      <xdr:row>352</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38100</xdr:rowOff>
    </xdr:from>
    <xdr:to>
      <xdr:col>3</xdr:col>
      <xdr:colOff>1552575</xdr:colOff>
      <xdr:row>354</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38100</xdr:rowOff>
    </xdr:from>
    <xdr:to>
      <xdr:col>3</xdr:col>
      <xdr:colOff>1552575</xdr:colOff>
      <xdr:row>357</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361</xdr:row>
      <xdr:rowOff>209550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365</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38100</xdr:rowOff>
    </xdr:from>
    <xdr:to>
      <xdr:col>3</xdr:col>
      <xdr:colOff>1552575</xdr:colOff>
      <xdr:row>368</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372</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379</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385</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386</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390</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393</xdr:row>
      <xdr:rowOff>419100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38100</xdr:rowOff>
    </xdr:from>
    <xdr:to>
      <xdr:col>3</xdr:col>
      <xdr:colOff>1552575</xdr:colOff>
      <xdr:row>396</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399</xdr:row>
      <xdr:rowOff>419100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405</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408</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417</xdr:row>
      <xdr:rowOff>133350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424</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429</xdr:row>
      <xdr:rowOff>419100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432</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38100</xdr:rowOff>
    </xdr:from>
    <xdr:to>
      <xdr:col>3</xdr:col>
      <xdr:colOff>1552575</xdr:colOff>
      <xdr:row>434</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442</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38100</xdr:rowOff>
    </xdr:from>
    <xdr:to>
      <xdr:col>3</xdr:col>
      <xdr:colOff>1552575</xdr:colOff>
      <xdr:row>450</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451</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38100</xdr:rowOff>
    </xdr:from>
    <xdr:to>
      <xdr:col>3</xdr:col>
      <xdr:colOff>1552575</xdr:colOff>
      <xdr:row>453</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454</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38100</xdr:rowOff>
    </xdr:from>
    <xdr:to>
      <xdr:col>3</xdr:col>
      <xdr:colOff>1552575</xdr:colOff>
      <xdr:row>456</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457</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462</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466</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469</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38100</xdr:rowOff>
    </xdr:from>
    <xdr:to>
      <xdr:col>3</xdr:col>
      <xdr:colOff>1552575</xdr:colOff>
      <xdr:row>471</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38100</xdr:rowOff>
    </xdr:from>
    <xdr:to>
      <xdr:col>3</xdr:col>
      <xdr:colOff>1552575</xdr:colOff>
      <xdr:row>474</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475</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477</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478</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479</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484</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485</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490</xdr:row>
      <xdr:rowOff>209550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491</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494</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497</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498</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38100</xdr:rowOff>
    </xdr:from>
    <xdr:to>
      <xdr:col>3</xdr:col>
      <xdr:colOff>1552575</xdr:colOff>
      <xdr:row>500</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501</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504</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507</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510</xdr:row>
      <xdr:rowOff>419100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513</xdr:row>
      <xdr:rowOff>419100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38100</xdr:rowOff>
    </xdr:from>
    <xdr:to>
      <xdr:col>3</xdr:col>
      <xdr:colOff>1552575</xdr:colOff>
      <xdr:row>515</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38100</xdr:rowOff>
    </xdr:from>
    <xdr:to>
      <xdr:col>3</xdr:col>
      <xdr:colOff>1552575</xdr:colOff>
      <xdr:row>517</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38100</xdr:rowOff>
    </xdr:from>
    <xdr:to>
      <xdr:col>3</xdr:col>
      <xdr:colOff>1552575</xdr:colOff>
      <xdr:row>519</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523</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38100</xdr:rowOff>
    </xdr:from>
    <xdr:to>
      <xdr:col>3</xdr:col>
      <xdr:colOff>1552575</xdr:colOff>
      <xdr:row>525</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529</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533</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537</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541</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545</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549</xdr:row>
      <xdr:rowOff>209550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554</xdr:row>
      <xdr:rowOff>333375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559</xdr:row>
      <xdr:rowOff>333375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564</xdr:row>
      <xdr:rowOff>333375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570</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575</xdr:row>
      <xdr:rowOff>333375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579</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38100</xdr:rowOff>
    </xdr:from>
    <xdr:to>
      <xdr:col>3</xdr:col>
      <xdr:colOff>1552575</xdr:colOff>
      <xdr:row>582</xdr:row>
      <xdr:rowOff>638175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83"/>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646</v>
      </c>
      <c r="T3" s="10" t="s">
        <v>18</v>
      </c>
      <c r="U3" s="10" t="s">
        <v>19</v>
      </c>
      <c r="V3" s="7" t="s">
        <v>20</v>
      </c>
      <c r="W3" s="7" t="s">
        <v>21</v>
      </c>
      <c r="X3" s="5" t="s">
        <v>22</v>
      </c>
    </row>
    <row r="4" spans="1:24" s="1" customFormat="1" ht="52.05" customHeight="1" x14ac:dyDescent="0.3">
      <c r="A4" s="11" t="s">
        <v>23</v>
      </c>
      <c r="B4" s="11" t="s">
        <v>24</v>
      </c>
      <c r="C4" s="12" t="s">
        <v>25</v>
      </c>
      <c r="D4" s="59"/>
      <c r="E4" s="39" t="str">
        <f>HYPERLINK("https://www.google.ru/search?q=MP41508-AHH&amp;newwindow=1&amp;tbm=isch","Еще фото")</f>
        <v>Еще фото</v>
      </c>
      <c r="F4" s="13" t="s">
        <v>26</v>
      </c>
      <c r="G4" s="11" t="s">
        <v>27</v>
      </c>
      <c r="H4" s="11" t="s">
        <v>28</v>
      </c>
      <c r="I4" s="14" t="s">
        <v>27</v>
      </c>
      <c r="J4" s="14" t="s">
        <v>29</v>
      </c>
      <c r="K4" s="15" t="s">
        <v>30</v>
      </c>
      <c r="L4" s="56" t="s">
        <v>31</v>
      </c>
      <c r="M4" s="14"/>
      <c r="N4" s="14" t="s">
        <v>32</v>
      </c>
      <c r="O4" s="14"/>
      <c r="P4" s="15" t="s">
        <v>33</v>
      </c>
      <c r="Q4" s="16">
        <v>10699</v>
      </c>
      <c r="R4" s="17">
        <v>45</v>
      </c>
      <c r="S4" s="18">
        <v>6767.1174999999994</v>
      </c>
      <c r="T4" s="19" t="s">
        <v>34</v>
      </c>
      <c r="U4" s="20" t="s">
        <v>35</v>
      </c>
      <c r="V4" s="21" t="s">
        <v>36</v>
      </c>
      <c r="W4" s="22">
        <v>1</v>
      </c>
      <c r="X4" s="23"/>
    </row>
    <row r="5" spans="1:24" s="1" customFormat="1" ht="61.05" customHeight="1" x14ac:dyDescent="0.3">
      <c r="A5" s="24" t="s">
        <v>23</v>
      </c>
      <c r="B5" s="24" t="s">
        <v>24</v>
      </c>
      <c r="C5" s="12" t="s">
        <v>25</v>
      </c>
      <c r="D5" s="60"/>
      <c r="E5" s="39" t="str">
        <f>HYPERLINK("https://www.google.ru/search?q=MP41508-AHH&amp;newwindow=1&amp;tbm=isch","Еще фото")</f>
        <v>Еще фото</v>
      </c>
      <c r="F5" s="13" t="s">
        <v>26</v>
      </c>
      <c r="G5" s="24" t="s">
        <v>27</v>
      </c>
      <c r="H5" s="24" t="s">
        <v>28</v>
      </c>
      <c r="I5" s="24" t="s">
        <v>27</v>
      </c>
      <c r="J5" s="14" t="s">
        <v>29</v>
      </c>
      <c r="K5" s="15" t="s">
        <v>30</v>
      </c>
      <c r="L5" s="58"/>
      <c r="M5" s="14"/>
      <c r="N5" s="14" t="s">
        <v>32</v>
      </c>
      <c r="O5" s="14"/>
      <c r="P5" s="15" t="s">
        <v>33</v>
      </c>
      <c r="Q5" s="16">
        <v>10699</v>
      </c>
      <c r="R5" s="17">
        <v>45</v>
      </c>
      <c r="S5" s="18">
        <v>6767.1174999999994</v>
      </c>
      <c r="T5" s="19" t="s">
        <v>34</v>
      </c>
      <c r="U5" s="20" t="s">
        <v>37</v>
      </c>
      <c r="V5" s="21" t="s">
        <v>38</v>
      </c>
      <c r="W5" s="22">
        <v>2</v>
      </c>
      <c r="X5" s="23"/>
    </row>
    <row r="6" spans="1:24" s="1" customFormat="1" ht="21" customHeight="1" x14ac:dyDescent="0.3">
      <c r="A6" s="11" t="s">
        <v>23</v>
      </c>
      <c r="B6" s="11" t="s">
        <v>39</v>
      </c>
      <c r="C6" s="25" t="s">
        <v>40</v>
      </c>
      <c r="D6" s="53"/>
      <c r="E6" s="39" t="str">
        <f>HYPERLINK("https://www.google.ru/search?q=MP41579-BK&amp;newwindow=1&amp;tbm=isch","Еще фото")</f>
        <v>Еще фото</v>
      </c>
      <c r="F6" s="26" t="s">
        <v>41</v>
      </c>
      <c r="G6" s="11" t="s">
        <v>27</v>
      </c>
      <c r="H6" s="11" t="s">
        <v>28</v>
      </c>
      <c r="I6" s="14" t="s">
        <v>27</v>
      </c>
      <c r="J6" s="14" t="s">
        <v>29</v>
      </c>
      <c r="K6" s="15" t="s">
        <v>30</v>
      </c>
      <c r="L6" s="56" t="s">
        <v>42</v>
      </c>
      <c r="M6" s="14"/>
      <c r="N6" s="14" t="s">
        <v>43</v>
      </c>
      <c r="O6" s="14"/>
      <c r="P6" s="15" t="s">
        <v>44</v>
      </c>
      <c r="Q6" s="16">
        <v>11599</v>
      </c>
      <c r="R6" s="17">
        <v>45</v>
      </c>
      <c r="S6" s="18">
        <v>7336.3674999999994</v>
      </c>
      <c r="T6" s="19"/>
      <c r="U6" s="20" t="s">
        <v>45</v>
      </c>
      <c r="V6" s="21" t="s">
        <v>46</v>
      </c>
      <c r="W6" s="22">
        <v>15</v>
      </c>
      <c r="X6" s="23"/>
    </row>
    <row r="7" spans="1:24" s="1" customFormat="1" ht="21" customHeight="1" x14ac:dyDescent="0.3">
      <c r="A7" s="24" t="s">
        <v>23</v>
      </c>
      <c r="B7" s="24" t="s">
        <v>39</v>
      </c>
      <c r="C7" s="27" t="s">
        <v>40</v>
      </c>
      <c r="D7" s="54"/>
      <c r="E7" s="39" t="str">
        <f>HYPERLINK("https://www.google.ru/search?q=MP41579-BK&amp;newwindow=1&amp;tbm=isch","Еще фото")</f>
        <v>Еще фото</v>
      </c>
      <c r="F7" s="26" t="s">
        <v>41</v>
      </c>
      <c r="G7" s="24" t="s">
        <v>27</v>
      </c>
      <c r="H7" s="24" t="s">
        <v>28</v>
      </c>
      <c r="I7" s="24" t="s">
        <v>27</v>
      </c>
      <c r="J7" s="14" t="s">
        <v>29</v>
      </c>
      <c r="K7" s="15" t="s">
        <v>30</v>
      </c>
      <c r="L7" s="57"/>
      <c r="M7" s="14"/>
      <c r="N7" s="14" t="s">
        <v>43</v>
      </c>
      <c r="O7" s="14"/>
      <c r="P7" s="15" t="s">
        <v>44</v>
      </c>
      <c r="Q7" s="16">
        <v>11599</v>
      </c>
      <c r="R7" s="17">
        <v>45</v>
      </c>
      <c r="S7" s="18">
        <v>7336.3674999999994</v>
      </c>
      <c r="T7" s="19"/>
      <c r="U7" s="20" t="s">
        <v>47</v>
      </c>
      <c r="V7" s="21" t="s">
        <v>48</v>
      </c>
      <c r="W7" s="22">
        <v>35</v>
      </c>
      <c r="X7" s="23"/>
    </row>
    <row r="8" spans="1:24" s="1" customFormat="1" ht="21" customHeight="1" x14ac:dyDescent="0.3">
      <c r="A8" s="24" t="s">
        <v>23</v>
      </c>
      <c r="B8" s="24" t="s">
        <v>39</v>
      </c>
      <c r="C8" s="27" t="s">
        <v>40</v>
      </c>
      <c r="D8" s="54"/>
      <c r="E8" s="39" t="str">
        <f>HYPERLINK("https://www.google.ru/search?q=MP41579-BK&amp;newwindow=1&amp;tbm=isch","Еще фото")</f>
        <v>Еще фото</v>
      </c>
      <c r="F8" s="26" t="s">
        <v>41</v>
      </c>
      <c r="G8" s="24" t="s">
        <v>27</v>
      </c>
      <c r="H8" s="24" t="s">
        <v>28</v>
      </c>
      <c r="I8" s="24" t="s">
        <v>27</v>
      </c>
      <c r="J8" s="14" t="s">
        <v>29</v>
      </c>
      <c r="K8" s="15" t="s">
        <v>30</v>
      </c>
      <c r="L8" s="57"/>
      <c r="M8" s="14"/>
      <c r="N8" s="14" t="s">
        <v>43</v>
      </c>
      <c r="O8" s="14"/>
      <c r="P8" s="15" t="s">
        <v>44</v>
      </c>
      <c r="Q8" s="16">
        <v>11599</v>
      </c>
      <c r="R8" s="17">
        <v>45</v>
      </c>
      <c r="S8" s="18">
        <v>7336.3674999999994</v>
      </c>
      <c r="T8" s="19"/>
      <c r="U8" s="20" t="s">
        <v>35</v>
      </c>
      <c r="V8" s="21" t="s">
        <v>36</v>
      </c>
      <c r="W8" s="22">
        <v>35</v>
      </c>
      <c r="X8" s="23"/>
    </row>
    <row r="9" spans="1:24" s="1" customFormat="1" ht="21" customHeight="1" x14ac:dyDescent="0.3">
      <c r="A9" s="24" t="s">
        <v>23</v>
      </c>
      <c r="B9" s="24" t="s">
        <v>39</v>
      </c>
      <c r="C9" s="27" t="s">
        <v>40</v>
      </c>
      <c r="D9" s="54"/>
      <c r="E9" s="39" t="str">
        <f>HYPERLINK("https://www.google.ru/search?q=MP41579-BK&amp;newwindow=1&amp;tbm=isch","Еще фото")</f>
        <v>Еще фото</v>
      </c>
      <c r="F9" s="26" t="s">
        <v>41</v>
      </c>
      <c r="G9" s="24" t="s">
        <v>27</v>
      </c>
      <c r="H9" s="24" t="s">
        <v>28</v>
      </c>
      <c r="I9" s="24" t="s">
        <v>27</v>
      </c>
      <c r="J9" s="14" t="s">
        <v>29</v>
      </c>
      <c r="K9" s="15" t="s">
        <v>30</v>
      </c>
      <c r="L9" s="57"/>
      <c r="M9" s="14"/>
      <c r="N9" s="14" t="s">
        <v>43</v>
      </c>
      <c r="O9" s="14"/>
      <c r="P9" s="15" t="s">
        <v>44</v>
      </c>
      <c r="Q9" s="16">
        <v>11599</v>
      </c>
      <c r="R9" s="17">
        <v>45</v>
      </c>
      <c r="S9" s="18">
        <v>7336.3674999999994</v>
      </c>
      <c r="T9" s="19"/>
      <c r="U9" s="20" t="s">
        <v>49</v>
      </c>
      <c r="V9" s="21" t="s">
        <v>50</v>
      </c>
      <c r="W9" s="22">
        <v>17</v>
      </c>
      <c r="X9" s="23"/>
    </row>
    <row r="10" spans="1:24" s="1" customFormat="1" ht="32" customHeight="1" x14ac:dyDescent="0.3">
      <c r="A10" s="24" t="s">
        <v>23</v>
      </c>
      <c r="B10" s="24" t="s">
        <v>39</v>
      </c>
      <c r="C10" s="27" t="s">
        <v>40</v>
      </c>
      <c r="D10" s="55"/>
      <c r="E10" s="39" t="str">
        <f>HYPERLINK("https://www.google.ru/search?q=MP41579-BK&amp;newwindow=1&amp;tbm=isch","Еще фото")</f>
        <v>Еще фото</v>
      </c>
      <c r="F10" s="26" t="s">
        <v>41</v>
      </c>
      <c r="G10" s="24" t="s">
        <v>27</v>
      </c>
      <c r="H10" s="24" t="s">
        <v>28</v>
      </c>
      <c r="I10" s="24" t="s">
        <v>27</v>
      </c>
      <c r="J10" s="14" t="s">
        <v>29</v>
      </c>
      <c r="K10" s="15" t="s">
        <v>30</v>
      </c>
      <c r="L10" s="58"/>
      <c r="M10" s="14"/>
      <c r="N10" s="14" t="s">
        <v>43</v>
      </c>
      <c r="O10" s="14"/>
      <c r="P10" s="15" t="s">
        <v>44</v>
      </c>
      <c r="Q10" s="16">
        <v>11599</v>
      </c>
      <c r="R10" s="17">
        <v>45</v>
      </c>
      <c r="S10" s="18">
        <v>7336.3674999999994</v>
      </c>
      <c r="T10" s="19"/>
      <c r="U10" s="20" t="s">
        <v>37</v>
      </c>
      <c r="V10" s="21" t="s">
        <v>38</v>
      </c>
      <c r="W10" s="22">
        <v>2</v>
      </c>
      <c r="X10" s="23"/>
    </row>
    <row r="11" spans="1:24" s="1" customFormat="1" ht="26" customHeight="1" x14ac:dyDescent="0.3">
      <c r="A11" s="11" t="s">
        <v>23</v>
      </c>
      <c r="B11" s="11" t="s">
        <v>39</v>
      </c>
      <c r="C11" s="12" t="s">
        <v>51</v>
      </c>
      <c r="D11" s="53"/>
      <c r="E11" s="39" t="str">
        <f>HYPERLINK("https://www.google.ru/search?q=MP41579-SOT&amp;newwindow=1&amp;tbm=isch","Еще фото")</f>
        <v>Еще фото</v>
      </c>
      <c r="F11" s="26" t="s">
        <v>41</v>
      </c>
      <c r="G11" s="11" t="s">
        <v>27</v>
      </c>
      <c r="H11" s="11" t="s">
        <v>28</v>
      </c>
      <c r="I11" s="14" t="s">
        <v>27</v>
      </c>
      <c r="J11" s="14" t="s">
        <v>29</v>
      </c>
      <c r="K11" s="15" t="s">
        <v>30</v>
      </c>
      <c r="L11" s="56" t="s">
        <v>42</v>
      </c>
      <c r="M11" s="14"/>
      <c r="N11" s="14" t="s">
        <v>52</v>
      </c>
      <c r="O11" s="14"/>
      <c r="P11" s="15" t="s">
        <v>53</v>
      </c>
      <c r="Q11" s="16">
        <v>11599</v>
      </c>
      <c r="R11" s="17">
        <v>45</v>
      </c>
      <c r="S11" s="18">
        <v>7336.3674999999994</v>
      </c>
      <c r="T11" s="19" t="s">
        <v>34</v>
      </c>
      <c r="U11" s="20" t="s">
        <v>45</v>
      </c>
      <c r="V11" s="21" t="s">
        <v>46</v>
      </c>
      <c r="W11" s="22">
        <v>13</v>
      </c>
      <c r="X11" s="23"/>
    </row>
    <row r="12" spans="1:24" s="1" customFormat="1" ht="26" customHeight="1" x14ac:dyDescent="0.3">
      <c r="A12" s="24" t="s">
        <v>23</v>
      </c>
      <c r="B12" s="24" t="s">
        <v>39</v>
      </c>
      <c r="C12" s="12" t="s">
        <v>51</v>
      </c>
      <c r="D12" s="54"/>
      <c r="E12" s="39" t="str">
        <f>HYPERLINK("https://www.google.ru/search?q=MP41579-SOT&amp;newwindow=1&amp;tbm=isch","Еще фото")</f>
        <v>Еще фото</v>
      </c>
      <c r="F12" s="26" t="s">
        <v>41</v>
      </c>
      <c r="G12" s="24" t="s">
        <v>27</v>
      </c>
      <c r="H12" s="24" t="s">
        <v>28</v>
      </c>
      <c r="I12" s="24" t="s">
        <v>27</v>
      </c>
      <c r="J12" s="14" t="s">
        <v>29</v>
      </c>
      <c r="K12" s="15" t="s">
        <v>30</v>
      </c>
      <c r="L12" s="57"/>
      <c r="M12" s="14"/>
      <c r="N12" s="14" t="s">
        <v>52</v>
      </c>
      <c r="O12" s="14"/>
      <c r="P12" s="15" t="s">
        <v>53</v>
      </c>
      <c r="Q12" s="16">
        <v>11599</v>
      </c>
      <c r="R12" s="17">
        <v>45</v>
      </c>
      <c r="S12" s="18">
        <v>7336.3674999999994</v>
      </c>
      <c r="T12" s="19" t="s">
        <v>34</v>
      </c>
      <c r="U12" s="20" t="s">
        <v>47</v>
      </c>
      <c r="V12" s="21" t="s">
        <v>48</v>
      </c>
      <c r="W12" s="22">
        <v>27</v>
      </c>
      <c r="X12" s="23"/>
    </row>
    <row r="13" spans="1:24" s="1" customFormat="1" ht="26" customHeight="1" x14ac:dyDescent="0.3">
      <c r="A13" s="24" t="s">
        <v>23</v>
      </c>
      <c r="B13" s="24" t="s">
        <v>39</v>
      </c>
      <c r="C13" s="12" t="s">
        <v>51</v>
      </c>
      <c r="D13" s="54"/>
      <c r="E13" s="39" t="str">
        <f>HYPERLINK("https://www.google.ru/search?q=MP41579-SOT&amp;newwindow=1&amp;tbm=isch","Еще фото")</f>
        <v>Еще фото</v>
      </c>
      <c r="F13" s="26" t="s">
        <v>41</v>
      </c>
      <c r="G13" s="24" t="s">
        <v>27</v>
      </c>
      <c r="H13" s="24" t="s">
        <v>28</v>
      </c>
      <c r="I13" s="24" t="s">
        <v>27</v>
      </c>
      <c r="J13" s="14" t="s">
        <v>29</v>
      </c>
      <c r="K13" s="15" t="s">
        <v>30</v>
      </c>
      <c r="L13" s="57"/>
      <c r="M13" s="14"/>
      <c r="N13" s="14" t="s">
        <v>52</v>
      </c>
      <c r="O13" s="14"/>
      <c r="P13" s="15" t="s">
        <v>53</v>
      </c>
      <c r="Q13" s="16">
        <v>11599</v>
      </c>
      <c r="R13" s="17">
        <v>45</v>
      </c>
      <c r="S13" s="18">
        <v>7336.3674999999994</v>
      </c>
      <c r="T13" s="19" t="s">
        <v>34</v>
      </c>
      <c r="U13" s="20" t="s">
        <v>35</v>
      </c>
      <c r="V13" s="21" t="s">
        <v>36</v>
      </c>
      <c r="W13" s="22">
        <v>27</v>
      </c>
      <c r="X13" s="23"/>
    </row>
    <row r="14" spans="1:24" s="1" customFormat="1" ht="26" customHeight="1" x14ac:dyDescent="0.3">
      <c r="A14" s="24" t="s">
        <v>23</v>
      </c>
      <c r="B14" s="24" t="s">
        <v>39</v>
      </c>
      <c r="C14" s="12" t="s">
        <v>51</v>
      </c>
      <c r="D14" s="55"/>
      <c r="E14" s="39" t="str">
        <f>HYPERLINK("https://www.google.ru/search?q=MP41579-SOT&amp;newwindow=1&amp;tbm=isch","Еще фото")</f>
        <v>Еще фото</v>
      </c>
      <c r="F14" s="26" t="s">
        <v>41</v>
      </c>
      <c r="G14" s="24" t="s">
        <v>27</v>
      </c>
      <c r="H14" s="24" t="s">
        <v>28</v>
      </c>
      <c r="I14" s="24" t="s">
        <v>27</v>
      </c>
      <c r="J14" s="14" t="s">
        <v>29</v>
      </c>
      <c r="K14" s="15" t="s">
        <v>30</v>
      </c>
      <c r="L14" s="58"/>
      <c r="M14" s="14"/>
      <c r="N14" s="14" t="s">
        <v>52</v>
      </c>
      <c r="O14" s="14"/>
      <c r="P14" s="15" t="s">
        <v>53</v>
      </c>
      <c r="Q14" s="16">
        <v>11599</v>
      </c>
      <c r="R14" s="17">
        <v>45</v>
      </c>
      <c r="S14" s="18">
        <v>7336.3674999999994</v>
      </c>
      <c r="T14" s="19" t="s">
        <v>34</v>
      </c>
      <c r="U14" s="20" t="s">
        <v>49</v>
      </c>
      <c r="V14" s="21" t="s">
        <v>50</v>
      </c>
      <c r="W14" s="22">
        <v>13</v>
      </c>
      <c r="X14" s="23"/>
    </row>
    <row r="15" spans="1:24" s="1" customFormat="1" ht="108" customHeight="1" x14ac:dyDescent="0.3">
      <c r="A15" s="11" t="s">
        <v>23</v>
      </c>
      <c r="B15" s="11" t="s">
        <v>54</v>
      </c>
      <c r="C15" s="12" t="s">
        <v>55</v>
      </c>
      <c r="D15" s="28"/>
      <c r="E15" s="39" t="str">
        <f>HYPERLINK("https://www.google.ru/search?q=MP43554-BK&amp;newwindow=1&amp;tbm=isch","Еще фото")</f>
        <v>Еще фото</v>
      </c>
      <c r="F15" s="13" t="s">
        <v>26</v>
      </c>
      <c r="G15" s="11" t="s">
        <v>27</v>
      </c>
      <c r="H15" s="11" t="s">
        <v>28</v>
      </c>
      <c r="I15" s="14" t="s">
        <v>27</v>
      </c>
      <c r="J15" s="14" t="s">
        <v>29</v>
      </c>
      <c r="K15" s="15" t="s">
        <v>30</v>
      </c>
      <c r="L15" s="14" t="s">
        <v>56</v>
      </c>
      <c r="M15" s="14"/>
      <c r="N15" s="14" t="s">
        <v>43</v>
      </c>
      <c r="O15" s="14"/>
      <c r="P15" s="15" t="s">
        <v>57</v>
      </c>
      <c r="Q15" s="16">
        <v>10599</v>
      </c>
      <c r="R15" s="17">
        <v>45</v>
      </c>
      <c r="S15" s="18">
        <v>6703.8674999999994</v>
      </c>
      <c r="T15" s="19" t="s">
        <v>34</v>
      </c>
      <c r="U15" s="20" t="s">
        <v>45</v>
      </c>
      <c r="V15" s="21" t="s">
        <v>46</v>
      </c>
      <c r="W15" s="22">
        <v>2</v>
      </c>
      <c r="X15" s="23"/>
    </row>
    <row r="16" spans="1:24" s="1" customFormat="1" ht="108" customHeight="1" x14ac:dyDescent="0.3">
      <c r="A16" s="11" t="s">
        <v>23</v>
      </c>
      <c r="B16" s="11" t="s">
        <v>54</v>
      </c>
      <c r="C16" s="12" t="s">
        <v>58</v>
      </c>
      <c r="D16" s="28"/>
      <c r="E16" s="39" t="str">
        <f>HYPERLINK("https://www.google.ru/search?q=MP43554-NNY&amp;newwindow=1&amp;tbm=isch","Еще фото")</f>
        <v>Еще фото</v>
      </c>
      <c r="F16" s="13" t="s">
        <v>26</v>
      </c>
      <c r="G16" s="11" t="s">
        <v>27</v>
      </c>
      <c r="H16" s="11" t="s">
        <v>28</v>
      </c>
      <c r="I16" s="14" t="s">
        <v>27</v>
      </c>
      <c r="J16" s="14" t="s">
        <v>29</v>
      </c>
      <c r="K16" s="15" t="s">
        <v>30</v>
      </c>
      <c r="L16" s="14" t="s">
        <v>56</v>
      </c>
      <c r="M16" s="14"/>
      <c r="N16" s="14" t="s">
        <v>59</v>
      </c>
      <c r="O16" s="14"/>
      <c r="P16" s="15" t="s">
        <v>57</v>
      </c>
      <c r="Q16" s="16">
        <v>10599</v>
      </c>
      <c r="R16" s="17">
        <v>45</v>
      </c>
      <c r="S16" s="18">
        <v>6703.8674999999994</v>
      </c>
      <c r="T16" s="19" t="s">
        <v>34</v>
      </c>
      <c r="U16" s="20" t="s">
        <v>45</v>
      </c>
      <c r="V16" s="21" t="s">
        <v>46</v>
      </c>
      <c r="W16" s="22">
        <v>2</v>
      </c>
      <c r="X16" s="23"/>
    </row>
    <row r="17" spans="1:24" s="1" customFormat="1" ht="52.05" customHeight="1" x14ac:dyDescent="0.3">
      <c r="A17" s="11" t="s">
        <v>23</v>
      </c>
      <c r="B17" s="11" t="s">
        <v>54</v>
      </c>
      <c r="C17" s="12" t="s">
        <v>60</v>
      </c>
      <c r="D17" s="59"/>
      <c r="E17" s="39" t="str">
        <f>HYPERLINK("https://www.google.ru/search?q=MP43554-SOT&amp;newwindow=1&amp;tbm=isch","Еще фото")</f>
        <v>Еще фото</v>
      </c>
      <c r="F17" s="13"/>
      <c r="G17" s="11" t="s">
        <v>27</v>
      </c>
      <c r="H17" s="11" t="s">
        <v>28</v>
      </c>
      <c r="I17" s="14" t="s">
        <v>27</v>
      </c>
      <c r="J17" s="14" t="s">
        <v>29</v>
      </c>
      <c r="K17" s="15" t="s">
        <v>30</v>
      </c>
      <c r="L17" s="56" t="s">
        <v>56</v>
      </c>
      <c r="M17" s="14"/>
      <c r="N17" s="14" t="s">
        <v>52</v>
      </c>
      <c r="O17" s="14"/>
      <c r="P17" s="15" t="s">
        <v>57</v>
      </c>
      <c r="Q17" s="16">
        <v>10599</v>
      </c>
      <c r="R17" s="17">
        <v>45</v>
      </c>
      <c r="S17" s="18">
        <v>6703.8674999999994</v>
      </c>
      <c r="T17" s="19" t="s">
        <v>34</v>
      </c>
      <c r="U17" s="20" t="s">
        <v>35</v>
      </c>
      <c r="V17" s="21" t="s">
        <v>36</v>
      </c>
      <c r="W17" s="22">
        <v>1</v>
      </c>
      <c r="X17" s="23"/>
    </row>
    <row r="18" spans="1:24" s="1" customFormat="1" ht="61.05" customHeight="1" x14ac:dyDescent="0.3">
      <c r="A18" s="24" t="s">
        <v>23</v>
      </c>
      <c r="B18" s="24" t="s">
        <v>54</v>
      </c>
      <c r="C18" s="12" t="s">
        <v>60</v>
      </c>
      <c r="D18" s="60"/>
      <c r="E18" s="39" t="str">
        <f>HYPERLINK("https://www.google.ru/search?q=MP43554-SOT&amp;newwindow=1&amp;tbm=isch","Еще фото")</f>
        <v>Еще фото</v>
      </c>
      <c r="F18" s="13"/>
      <c r="G18" s="24" t="s">
        <v>27</v>
      </c>
      <c r="H18" s="24" t="s">
        <v>28</v>
      </c>
      <c r="I18" s="24" t="s">
        <v>27</v>
      </c>
      <c r="J18" s="14" t="s">
        <v>29</v>
      </c>
      <c r="K18" s="15" t="s">
        <v>30</v>
      </c>
      <c r="L18" s="58"/>
      <c r="M18" s="14"/>
      <c r="N18" s="14" t="s">
        <v>52</v>
      </c>
      <c r="O18" s="14"/>
      <c r="P18" s="15" t="s">
        <v>57</v>
      </c>
      <c r="Q18" s="16">
        <v>10599</v>
      </c>
      <c r="R18" s="17">
        <v>45</v>
      </c>
      <c r="S18" s="18">
        <v>6703.8674999999994</v>
      </c>
      <c r="T18" s="19" t="s">
        <v>34</v>
      </c>
      <c r="U18" s="20" t="s">
        <v>49</v>
      </c>
      <c r="V18" s="21" t="s">
        <v>50</v>
      </c>
      <c r="W18" s="22">
        <v>1</v>
      </c>
      <c r="X18" s="23"/>
    </row>
    <row r="19" spans="1:24" s="1" customFormat="1" ht="35" customHeight="1" x14ac:dyDescent="0.3">
      <c r="A19" s="11" t="s">
        <v>23</v>
      </c>
      <c r="B19" s="11" t="s">
        <v>61</v>
      </c>
      <c r="C19" s="12" t="s">
        <v>62</v>
      </c>
      <c r="D19" s="53"/>
      <c r="E19" s="39" t="str">
        <f>HYPERLINK("https://www.google.ru/search?q=WP41500-AAA&amp;newwindow=1&amp;tbm=isch","Еще фото")</f>
        <v>Еще фото</v>
      </c>
      <c r="F19" s="13" t="s">
        <v>26</v>
      </c>
      <c r="G19" s="11" t="s">
        <v>27</v>
      </c>
      <c r="H19" s="11" t="s">
        <v>28</v>
      </c>
      <c r="I19" s="14" t="s">
        <v>27</v>
      </c>
      <c r="J19" s="14" t="s">
        <v>29</v>
      </c>
      <c r="K19" s="15" t="s">
        <v>63</v>
      </c>
      <c r="L19" s="56" t="s">
        <v>64</v>
      </c>
      <c r="M19" s="14"/>
      <c r="N19" s="14" t="s">
        <v>65</v>
      </c>
      <c r="O19" s="14"/>
      <c r="P19" s="15" t="s">
        <v>66</v>
      </c>
      <c r="Q19" s="16">
        <v>6499</v>
      </c>
      <c r="R19" s="17">
        <v>45</v>
      </c>
      <c r="S19" s="18">
        <v>4110.6174999999994</v>
      </c>
      <c r="T19" s="19" t="s">
        <v>34</v>
      </c>
      <c r="U19" s="20" t="s">
        <v>67</v>
      </c>
      <c r="V19" s="22">
        <v>42</v>
      </c>
      <c r="W19" s="22">
        <v>1</v>
      </c>
      <c r="X19" s="23"/>
    </row>
    <row r="20" spans="1:24" s="1" customFormat="1" ht="35" customHeight="1" x14ac:dyDescent="0.3">
      <c r="A20" s="24" t="s">
        <v>23</v>
      </c>
      <c r="B20" s="24" t="s">
        <v>61</v>
      </c>
      <c r="C20" s="12" t="s">
        <v>62</v>
      </c>
      <c r="D20" s="54"/>
      <c r="E20" s="39" t="str">
        <f>HYPERLINK("https://www.google.ru/search?q=WP41500-AAA&amp;newwindow=1&amp;tbm=isch","Еще фото")</f>
        <v>Еще фото</v>
      </c>
      <c r="F20" s="13" t="s">
        <v>26</v>
      </c>
      <c r="G20" s="24" t="s">
        <v>27</v>
      </c>
      <c r="H20" s="24" t="s">
        <v>28</v>
      </c>
      <c r="I20" s="24" t="s">
        <v>27</v>
      </c>
      <c r="J20" s="14" t="s">
        <v>29</v>
      </c>
      <c r="K20" s="15" t="s">
        <v>63</v>
      </c>
      <c r="L20" s="57"/>
      <c r="M20" s="14"/>
      <c r="N20" s="14" t="s">
        <v>65</v>
      </c>
      <c r="O20" s="14"/>
      <c r="P20" s="15" t="s">
        <v>66</v>
      </c>
      <c r="Q20" s="16">
        <v>6499</v>
      </c>
      <c r="R20" s="17">
        <v>45</v>
      </c>
      <c r="S20" s="18">
        <v>4110.6174999999994</v>
      </c>
      <c r="T20" s="19" t="s">
        <v>34</v>
      </c>
      <c r="U20" s="20" t="s">
        <v>45</v>
      </c>
      <c r="V20" s="22">
        <v>44</v>
      </c>
      <c r="W20" s="22">
        <v>2</v>
      </c>
      <c r="X20" s="23"/>
    </row>
    <row r="21" spans="1:24" s="1" customFormat="1" ht="37.049999999999997" customHeight="1" x14ac:dyDescent="0.3">
      <c r="A21" s="24" t="s">
        <v>23</v>
      </c>
      <c r="B21" s="24" t="s">
        <v>61</v>
      </c>
      <c r="C21" s="12" t="s">
        <v>62</v>
      </c>
      <c r="D21" s="55"/>
      <c r="E21" s="39" t="str">
        <f>HYPERLINK("https://www.google.ru/search?q=WP41500-AAA&amp;newwindow=1&amp;tbm=isch","Еще фото")</f>
        <v>Еще фото</v>
      </c>
      <c r="F21" s="13" t="s">
        <v>26</v>
      </c>
      <c r="G21" s="24" t="s">
        <v>27</v>
      </c>
      <c r="H21" s="24" t="s">
        <v>28</v>
      </c>
      <c r="I21" s="24" t="s">
        <v>27</v>
      </c>
      <c r="J21" s="14" t="s">
        <v>29</v>
      </c>
      <c r="K21" s="15" t="s">
        <v>63</v>
      </c>
      <c r="L21" s="58"/>
      <c r="M21" s="14"/>
      <c r="N21" s="14" t="s">
        <v>65</v>
      </c>
      <c r="O21" s="14"/>
      <c r="P21" s="15" t="s">
        <v>66</v>
      </c>
      <c r="Q21" s="16">
        <v>6499</v>
      </c>
      <c r="R21" s="17">
        <v>45</v>
      </c>
      <c r="S21" s="18">
        <v>4110.6174999999994</v>
      </c>
      <c r="T21" s="19" t="s">
        <v>34</v>
      </c>
      <c r="U21" s="20" t="s">
        <v>35</v>
      </c>
      <c r="V21" s="22">
        <v>48</v>
      </c>
      <c r="W21" s="22">
        <v>1</v>
      </c>
      <c r="X21" s="23"/>
    </row>
    <row r="22" spans="1:24" s="1" customFormat="1" ht="52.05" customHeight="1" x14ac:dyDescent="0.3">
      <c r="A22" s="11" t="s">
        <v>23</v>
      </c>
      <c r="B22" s="11" t="s">
        <v>61</v>
      </c>
      <c r="C22" s="12" t="s">
        <v>68</v>
      </c>
      <c r="D22" s="59"/>
      <c r="E22" s="39" t="str">
        <f>HYPERLINK("https://www.google.ru/search?q=WP41500-AAY&amp;newwindow=1&amp;tbm=isch","Еще фото")</f>
        <v>Еще фото</v>
      </c>
      <c r="F22" s="13"/>
      <c r="G22" s="11" t="s">
        <v>27</v>
      </c>
      <c r="H22" s="11" t="s">
        <v>28</v>
      </c>
      <c r="I22" s="14" t="s">
        <v>27</v>
      </c>
      <c r="J22" s="14" t="s">
        <v>29</v>
      </c>
      <c r="K22" s="15" t="s">
        <v>63</v>
      </c>
      <c r="L22" s="56" t="s">
        <v>64</v>
      </c>
      <c r="M22" s="14"/>
      <c r="N22" s="14" t="s">
        <v>69</v>
      </c>
      <c r="O22" s="14"/>
      <c r="P22" s="15" t="s">
        <v>66</v>
      </c>
      <c r="Q22" s="16">
        <v>6499</v>
      </c>
      <c r="R22" s="17">
        <v>45</v>
      </c>
      <c r="S22" s="18">
        <v>4110.6174999999994</v>
      </c>
      <c r="T22" s="19" t="s">
        <v>34</v>
      </c>
      <c r="U22" s="20" t="s">
        <v>67</v>
      </c>
      <c r="V22" s="22">
        <v>42</v>
      </c>
      <c r="W22" s="22">
        <v>1</v>
      </c>
      <c r="X22" s="23"/>
    </row>
    <row r="23" spans="1:24" s="1" customFormat="1" ht="61.05" customHeight="1" x14ac:dyDescent="0.3">
      <c r="A23" s="24" t="s">
        <v>23</v>
      </c>
      <c r="B23" s="24" t="s">
        <v>61</v>
      </c>
      <c r="C23" s="12" t="s">
        <v>68</v>
      </c>
      <c r="D23" s="60"/>
      <c r="E23" s="39" t="str">
        <f>HYPERLINK("https://www.google.ru/search?q=WP41500-AAY&amp;newwindow=1&amp;tbm=isch","Еще фото")</f>
        <v>Еще фото</v>
      </c>
      <c r="F23" s="13"/>
      <c r="G23" s="24" t="s">
        <v>27</v>
      </c>
      <c r="H23" s="24" t="s">
        <v>28</v>
      </c>
      <c r="I23" s="24" t="s">
        <v>27</v>
      </c>
      <c r="J23" s="14" t="s">
        <v>29</v>
      </c>
      <c r="K23" s="15" t="s">
        <v>63</v>
      </c>
      <c r="L23" s="58"/>
      <c r="M23" s="14"/>
      <c r="N23" s="14" t="s">
        <v>69</v>
      </c>
      <c r="O23" s="14"/>
      <c r="P23" s="15" t="s">
        <v>66</v>
      </c>
      <c r="Q23" s="16">
        <v>6499</v>
      </c>
      <c r="R23" s="17">
        <v>45</v>
      </c>
      <c r="S23" s="18">
        <v>4110.6174999999994</v>
      </c>
      <c r="T23" s="19" t="s">
        <v>34</v>
      </c>
      <c r="U23" s="20" t="s">
        <v>35</v>
      </c>
      <c r="V23" s="22">
        <v>48</v>
      </c>
      <c r="W23" s="22">
        <v>1</v>
      </c>
      <c r="X23" s="23"/>
    </row>
    <row r="24" spans="1:24" s="1" customFormat="1" ht="35" customHeight="1" x14ac:dyDescent="0.3">
      <c r="A24" s="11" t="s">
        <v>23</v>
      </c>
      <c r="B24" s="11" t="s">
        <v>24</v>
      </c>
      <c r="C24" s="12" t="s">
        <v>70</v>
      </c>
      <c r="D24" s="53"/>
      <c r="E24" s="39" t="str">
        <f>HYPERLINK("https://www.google.ru/search?q=WP41513-BK&amp;newwindow=1&amp;tbm=isch","Еще фото")</f>
        <v>Еще фото</v>
      </c>
      <c r="F24" s="13" t="s">
        <v>26</v>
      </c>
      <c r="G24" s="11" t="s">
        <v>27</v>
      </c>
      <c r="H24" s="11" t="s">
        <v>28</v>
      </c>
      <c r="I24" s="14" t="s">
        <v>27</v>
      </c>
      <c r="J24" s="14" t="s">
        <v>29</v>
      </c>
      <c r="K24" s="15" t="s">
        <v>63</v>
      </c>
      <c r="L24" s="56" t="s">
        <v>71</v>
      </c>
      <c r="M24" s="14"/>
      <c r="N24" s="14" t="s">
        <v>43</v>
      </c>
      <c r="O24" s="14"/>
      <c r="P24" s="15" t="s">
        <v>33</v>
      </c>
      <c r="Q24" s="16">
        <v>10299</v>
      </c>
      <c r="R24" s="17">
        <v>45</v>
      </c>
      <c r="S24" s="18">
        <v>6514.1174999999994</v>
      </c>
      <c r="T24" s="19" t="s">
        <v>34</v>
      </c>
      <c r="U24" s="20" t="s">
        <v>67</v>
      </c>
      <c r="V24" s="22">
        <v>42</v>
      </c>
      <c r="W24" s="22">
        <v>1</v>
      </c>
      <c r="X24" s="23"/>
    </row>
    <row r="25" spans="1:24" s="1" customFormat="1" ht="35" customHeight="1" x14ac:dyDescent="0.3">
      <c r="A25" s="24" t="s">
        <v>23</v>
      </c>
      <c r="B25" s="24" t="s">
        <v>24</v>
      </c>
      <c r="C25" s="12" t="s">
        <v>70</v>
      </c>
      <c r="D25" s="54"/>
      <c r="E25" s="39" t="str">
        <f>HYPERLINK("https://www.google.ru/search?q=WP41513-BK&amp;newwindow=1&amp;tbm=isch","Еще фото")</f>
        <v>Еще фото</v>
      </c>
      <c r="F25" s="13" t="s">
        <v>26</v>
      </c>
      <c r="G25" s="24" t="s">
        <v>27</v>
      </c>
      <c r="H25" s="24" t="s">
        <v>28</v>
      </c>
      <c r="I25" s="24" t="s">
        <v>27</v>
      </c>
      <c r="J25" s="14" t="s">
        <v>29</v>
      </c>
      <c r="K25" s="15" t="s">
        <v>63</v>
      </c>
      <c r="L25" s="57"/>
      <c r="M25" s="14"/>
      <c r="N25" s="14" t="s">
        <v>43</v>
      </c>
      <c r="O25" s="14"/>
      <c r="P25" s="15" t="s">
        <v>33</v>
      </c>
      <c r="Q25" s="16">
        <v>10299</v>
      </c>
      <c r="R25" s="17">
        <v>45</v>
      </c>
      <c r="S25" s="18">
        <v>6514.1174999999994</v>
      </c>
      <c r="T25" s="19" t="s">
        <v>34</v>
      </c>
      <c r="U25" s="20" t="s">
        <v>45</v>
      </c>
      <c r="V25" s="22">
        <v>44</v>
      </c>
      <c r="W25" s="22">
        <v>1</v>
      </c>
      <c r="X25" s="23"/>
    </row>
    <row r="26" spans="1:24" s="1" customFormat="1" ht="37.049999999999997" customHeight="1" x14ac:dyDescent="0.3">
      <c r="A26" s="24" t="s">
        <v>23</v>
      </c>
      <c r="B26" s="24" t="s">
        <v>24</v>
      </c>
      <c r="C26" s="12" t="s">
        <v>70</v>
      </c>
      <c r="D26" s="55"/>
      <c r="E26" s="39" t="str">
        <f>HYPERLINK("https://www.google.ru/search?q=WP41513-BK&amp;newwindow=1&amp;tbm=isch","Еще фото")</f>
        <v>Еще фото</v>
      </c>
      <c r="F26" s="13" t="s">
        <v>26</v>
      </c>
      <c r="G26" s="24" t="s">
        <v>27</v>
      </c>
      <c r="H26" s="24" t="s">
        <v>28</v>
      </c>
      <c r="I26" s="24" t="s">
        <v>27</v>
      </c>
      <c r="J26" s="14" t="s">
        <v>29</v>
      </c>
      <c r="K26" s="15" t="s">
        <v>63</v>
      </c>
      <c r="L26" s="58"/>
      <c r="M26" s="14"/>
      <c r="N26" s="14" t="s">
        <v>43</v>
      </c>
      <c r="O26" s="14"/>
      <c r="P26" s="15" t="s">
        <v>33</v>
      </c>
      <c r="Q26" s="16">
        <v>10299</v>
      </c>
      <c r="R26" s="17">
        <v>45</v>
      </c>
      <c r="S26" s="18">
        <v>6514.1174999999994</v>
      </c>
      <c r="T26" s="19" t="s">
        <v>34</v>
      </c>
      <c r="U26" s="20" t="s">
        <v>49</v>
      </c>
      <c r="V26" s="22">
        <v>50</v>
      </c>
      <c r="W26" s="22">
        <v>1</v>
      </c>
      <c r="X26" s="23"/>
    </row>
    <row r="27" spans="1:24" s="1" customFormat="1" ht="26" customHeight="1" x14ac:dyDescent="0.3">
      <c r="A27" s="11" t="s">
        <v>23</v>
      </c>
      <c r="B27" s="11" t="s">
        <v>24</v>
      </c>
      <c r="C27" s="12" t="s">
        <v>72</v>
      </c>
      <c r="D27" s="53"/>
      <c r="E27" s="39" t="str">
        <f>HYPERLINK("https://www.google.ru/search?q=WP41513-DYK&amp;newwindow=1&amp;tbm=isch","Еще фото")</f>
        <v>Еще фото</v>
      </c>
      <c r="F27" s="13" t="s">
        <v>26</v>
      </c>
      <c r="G27" s="11" t="s">
        <v>27</v>
      </c>
      <c r="H27" s="11" t="s">
        <v>28</v>
      </c>
      <c r="I27" s="14" t="s">
        <v>27</v>
      </c>
      <c r="J27" s="14" t="s">
        <v>29</v>
      </c>
      <c r="K27" s="15" t="s">
        <v>63</v>
      </c>
      <c r="L27" s="56" t="s">
        <v>71</v>
      </c>
      <c r="M27" s="14"/>
      <c r="N27" s="14" t="s">
        <v>69</v>
      </c>
      <c r="O27" s="14"/>
      <c r="P27" s="15" t="s">
        <v>33</v>
      </c>
      <c r="Q27" s="16">
        <v>10299</v>
      </c>
      <c r="R27" s="17">
        <v>45</v>
      </c>
      <c r="S27" s="18">
        <v>6514.1174999999994</v>
      </c>
      <c r="T27" s="19" t="s">
        <v>34</v>
      </c>
      <c r="U27" s="20" t="s">
        <v>67</v>
      </c>
      <c r="V27" s="22">
        <v>42</v>
      </c>
      <c r="W27" s="22">
        <v>3</v>
      </c>
      <c r="X27" s="23"/>
    </row>
    <row r="28" spans="1:24" s="1" customFormat="1" ht="26" customHeight="1" x14ac:dyDescent="0.3">
      <c r="A28" s="24" t="s">
        <v>23</v>
      </c>
      <c r="B28" s="24" t="s">
        <v>24</v>
      </c>
      <c r="C28" s="12" t="s">
        <v>72</v>
      </c>
      <c r="D28" s="54"/>
      <c r="E28" s="39" t="str">
        <f>HYPERLINK("https://www.google.ru/search?q=WP41513-DYK&amp;newwindow=1&amp;tbm=isch","Еще фото")</f>
        <v>Еще фото</v>
      </c>
      <c r="F28" s="13" t="s">
        <v>26</v>
      </c>
      <c r="G28" s="24" t="s">
        <v>27</v>
      </c>
      <c r="H28" s="24" t="s">
        <v>28</v>
      </c>
      <c r="I28" s="24" t="s">
        <v>27</v>
      </c>
      <c r="J28" s="14" t="s">
        <v>29</v>
      </c>
      <c r="K28" s="15" t="s">
        <v>63</v>
      </c>
      <c r="L28" s="57"/>
      <c r="M28" s="14"/>
      <c r="N28" s="14" t="s">
        <v>69</v>
      </c>
      <c r="O28" s="14"/>
      <c r="P28" s="15" t="s">
        <v>33</v>
      </c>
      <c r="Q28" s="16">
        <v>10299</v>
      </c>
      <c r="R28" s="17">
        <v>45</v>
      </c>
      <c r="S28" s="18">
        <v>6514.1174999999994</v>
      </c>
      <c r="T28" s="19" t="s">
        <v>34</v>
      </c>
      <c r="U28" s="20" t="s">
        <v>45</v>
      </c>
      <c r="V28" s="22">
        <v>44</v>
      </c>
      <c r="W28" s="22">
        <v>4</v>
      </c>
      <c r="X28" s="23"/>
    </row>
    <row r="29" spans="1:24" s="1" customFormat="1" ht="26" customHeight="1" x14ac:dyDescent="0.3">
      <c r="A29" s="24" t="s">
        <v>23</v>
      </c>
      <c r="B29" s="24" t="s">
        <v>24</v>
      </c>
      <c r="C29" s="12" t="s">
        <v>72</v>
      </c>
      <c r="D29" s="54"/>
      <c r="E29" s="39" t="str">
        <f>HYPERLINK("https://www.google.ru/search?q=WP41513-DYK&amp;newwindow=1&amp;tbm=isch","Еще фото")</f>
        <v>Еще фото</v>
      </c>
      <c r="F29" s="13" t="s">
        <v>26</v>
      </c>
      <c r="G29" s="24" t="s">
        <v>27</v>
      </c>
      <c r="H29" s="24" t="s">
        <v>28</v>
      </c>
      <c r="I29" s="24" t="s">
        <v>27</v>
      </c>
      <c r="J29" s="14" t="s">
        <v>29</v>
      </c>
      <c r="K29" s="15" t="s">
        <v>63</v>
      </c>
      <c r="L29" s="57"/>
      <c r="M29" s="14"/>
      <c r="N29" s="14" t="s">
        <v>69</v>
      </c>
      <c r="O29" s="14"/>
      <c r="P29" s="15" t="s">
        <v>33</v>
      </c>
      <c r="Q29" s="16">
        <v>10299</v>
      </c>
      <c r="R29" s="17">
        <v>45</v>
      </c>
      <c r="S29" s="18">
        <v>6514.1174999999994</v>
      </c>
      <c r="T29" s="19" t="s">
        <v>34</v>
      </c>
      <c r="U29" s="20" t="s">
        <v>47</v>
      </c>
      <c r="V29" s="22">
        <v>46</v>
      </c>
      <c r="W29" s="22">
        <v>3</v>
      </c>
      <c r="X29" s="23"/>
    </row>
    <row r="30" spans="1:24" s="1" customFormat="1" ht="26" customHeight="1" x14ac:dyDescent="0.3">
      <c r="A30" s="24" t="s">
        <v>23</v>
      </c>
      <c r="B30" s="24" t="s">
        <v>24</v>
      </c>
      <c r="C30" s="12" t="s">
        <v>72</v>
      </c>
      <c r="D30" s="55"/>
      <c r="E30" s="39" t="str">
        <f>HYPERLINK("https://www.google.ru/search?q=WP41513-DYK&amp;newwindow=1&amp;tbm=isch","Еще фото")</f>
        <v>Еще фото</v>
      </c>
      <c r="F30" s="13" t="s">
        <v>26</v>
      </c>
      <c r="G30" s="24" t="s">
        <v>27</v>
      </c>
      <c r="H30" s="24" t="s">
        <v>28</v>
      </c>
      <c r="I30" s="24" t="s">
        <v>27</v>
      </c>
      <c r="J30" s="14" t="s">
        <v>29</v>
      </c>
      <c r="K30" s="15" t="s">
        <v>63</v>
      </c>
      <c r="L30" s="58"/>
      <c r="M30" s="14"/>
      <c r="N30" s="14" t="s">
        <v>69</v>
      </c>
      <c r="O30" s="14"/>
      <c r="P30" s="15" t="s">
        <v>33</v>
      </c>
      <c r="Q30" s="16">
        <v>10299</v>
      </c>
      <c r="R30" s="17">
        <v>45</v>
      </c>
      <c r="S30" s="18">
        <v>6514.1174999999994</v>
      </c>
      <c r="T30" s="19" t="s">
        <v>34</v>
      </c>
      <c r="U30" s="20" t="s">
        <v>35</v>
      </c>
      <c r="V30" s="22">
        <v>48</v>
      </c>
      <c r="W30" s="22">
        <v>2</v>
      </c>
      <c r="X30" s="23"/>
    </row>
    <row r="31" spans="1:24" s="1" customFormat="1" ht="108" customHeight="1" x14ac:dyDescent="0.3">
      <c r="A31" s="11" t="s">
        <v>23</v>
      </c>
      <c r="B31" s="11" t="s">
        <v>73</v>
      </c>
      <c r="C31" s="12" t="s">
        <v>74</v>
      </c>
      <c r="D31" s="28"/>
      <c r="E31" s="39" t="str">
        <f>HYPERLINK("https://www.google.ru/search?q=URAINXAN&amp;newwindow=1&amp;tbm=isch","Еще фото")</f>
        <v>Еще фото</v>
      </c>
      <c r="F31" s="13"/>
      <c r="G31" s="11" t="s">
        <v>75</v>
      </c>
      <c r="H31" s="11" t="s">
        <v>76</v>
      </c>
      <c r="I31" s="14" t="s">
        <v>77</v>
      </c>
      <c r="J31" s="14" t="s">
        <v>78</v>
      </c>
      <c r="K31" s="15" t="s">
        <v>30</v>
      </c>
      <c r="L31" s="14" t="s">
        <v>79</v>
      </c>
      <c r="M31" s="14" t="s">
        <v>80</v>
      </c>
      <c r="N31" s="14" t="s">
        <v>81</v>
      </c>
      <c r="O31" s="14" t="s">
        <v>82</v>
      </c>
      <c r="P31" s="15" t="s">
        <v>83</v>
      </c>
      <c r="Q31" s="16">
        <v>29999</v>
      </c>
      <c r="R31" s="17">
        <v>48.84</v>
      </c>
      <c r="S31" s="18">
        <v>17649.9355</v>
      </c>
      <c r="T31" s="19" t="s">
        <v>84</v>
      </c>
      <c r="U31" s="20" t="s">
        <v>85</v>
      </c>
      <c r="V31" s="22">
        <v>39</v>
      </c>
      <c r="W31" s="22">
        <v>1</v>
      </c>
      <c r="X31" s="23"/>
    </row>
    <row r="32" spans="1:24" s="1" customFormat="1" ht="21" customHeight="1" x14ac:dyDescent="0.3">
      <c r="A32" s="11" t="s">
        <v>23</v>
      </c>
      <c r="B32" s="11" t="s">
        <v>86</v>
      </c>
      <c r="C32" s="25" t="s">
        <v>87</v>
      </c>
      <c r="D32" s="53"/>
      <c r="E32" s="39" t="str">
        <f>HYPERLINK("https://www.google.ru/search?q=M10805MD&amp;newwindow=1&amp;tbm=isch","Еще фото")</f>
        <v>Еще фото</v>
      </c>
      <c r="F32" s="13"/>
      <c r="G32" s="11" t="s">
        <v>88</v>
      </c>
      <c r="H32" s="11" t="s">
        <v>76</v>
      </c>
      <c r="I32" s="14" t="s">
        <v>89</v>
      </c>
      <c r="J32" s="14" t="s">
        <v>90</v>
      </c>
      <c r="K32" s="15" t="s">
        <v>30</v>
      </c>
      <c r="L32" s="56" t="s">
        <v>91</v>
      </c>
      <c r="M32" s="14"/>
      <c r="N32" s="14" t="s">
        <v>43</v>
      </c>
      <c r="O32" s="14"/>
      <c r="P32" s="15" t="s">
        <v>92</v>
      </c>
      <c r="Q32" s="16">
        <v>26499</v>
      </c>
      <c r="R32" s="17">
        <v>48</v>
      </c>
      <c r="S32" s="18">
        <v>15846.401999999998</v>
      </c>
      <c r="T32" s="19" t="s">
        <v>84</v>
      </c>
      <c r="U32" s="20" t="s">
        <v>93</v>
      </c>
      <c r="V32" s="29">
        <v>40.5</v>
      </c>
      <c r="W32" s="22">
        <v>5</v>
      </c>
      <c r="X32" s="23"/>
    </row>
    <row r="33" spans="1:24" s="1" customFormat="1" ht="21" customHeight="1" x14ac:dyDescent="0.3">
      <c r="A33" s="24" t="s">
        <v>23</v>
      </c>
      <c r="B33" s="24" t="s">
        <v>86</v>
      </c>
      <c r="C33" s="27" t="s">
        <v>87</v>
      </c>
      <c r="D33" s="54"/>
      <c r="E33" s="39" t="str">
        <f>HYPERLINK("https://www.google.ru/search?q=M10805MD&amp;newwindow=1&amp;tbm=isch","Еще фото")</f>
        <v>Еще фото</v>
      </c>
      <c r="F33" s="13"/>
      <c r="G33" s="24" t="s">
        <v>88</v>
      </c>
      <c r="H33" s="24" t="s">
        <v>76</v>
      </c>
      <c r="I33" s="24" t="s">
        <v>89</v>
      </c>
      <c r="J33" s="14" t="s">
        <v>90</v>
      </c>
      <c r="K33" s="15" t="s">
        <v>30</v>
      </c>
      <c r="L33" s="57"/>
      <c r="M33" s="14"/>
      <c r="N33" s="14" t="s">
        <v>43</v>
      </c>
      <c r="O33" s="14"/>
      <c r="P33" s="15" t="s">
        <v>92</v>
      </c>
      <c r="Q33" s="16">
        <v>26499</v>
      </c>
      <c r="R33" s="17">
        <v>48</v>
      </c>
      <c r="S33" s="18">
        <v>15846.401999999998</v>
      </c>
      <c r="T33" s="19" t="s">
        <v>84</v>
      </c>
      <c r="U33" s="20" t="s">
        <v>94</v>
      </c>
      <c r="V33" s="22">
        <v>41</v>
      </c>
      <c r="W33" s="22">
        <v>15</v>
      </c>
      <c r="X33" s="23"/>
    </row>
    <row r="34" spans="1:24" s="1" customFormat="1" ht="21" customHeight="1" x14ac:dyDescent="0.3">
      <c r="A34" s="24" t="s">
        <v>23</v>
      </c>
      <c r="B34" s="24" t="s">
        <v>86</v>
      </c>
      <c r="C34" s="27" t="s">
        <v>87</v>
      </c>
      <c r="D34" s="54"/>
      <c r="E34" s="39" t="str">
        <f>HYPERLINK("https://www.google.ru/search?q=M10805MD&amp;newwindow=1&amp;tbm=isch","Еще фото")</f>
        <v>Еще фото</v>
      </c>
      <c r="F34" s="13"/>
      <c r="G34" s="24" t="s">
        <v>88</v>
      </c>
      <c r="H34" s="24" t="s">
        <v>76</v>
      </c>
      <c r="I34" s="24" t="s">
        <v>89</v>
      </c>
      <c r="J34" s="14" t="s">
        <v>90</v>
      </c>
      <c r="K34" s="15" t="s">
        <v>30</v>
      </c>
      <c r="L34" s="57"/>
      <c r="M34" s="14"/>
      <c r="N34" s="14" t="s">
        <v>43</v>
      </c>
      <c r="O34" s="14"/>
      <c r="P34" s="15" t="s">
        <v>92</v>
      </c>
      <c r="Q34" s="16">
        <v>26499</v>
      </c>
      <c r="R34" s="17">
        <v>48</v>
      </c>
      <c r="S34" s="18">
        <v>15846.401999999998</v>
      </c>
      <c r="T34" s="19" t="s">
        <v>84</v>
      </c>
      <c r="U34" s="20" t="s">
        <v>95</v>
      </c>
      <c r="V34" s="29">
        <v>41.5</v>
      </c>
      <c r="W34" s="22">
        <v>23</v>
      </c>
      <c r="X34" s="23"/>
    </row>
    <row r="35" spans="1:24" s="1" customFormat="1" ht="21" customHeight="1" x14ac:dyDescent="0.3">
      <c r="A35" s="24" t="s">
        <v>23</v>
      </c>
      <c r="B35" s="24" t="s">
        <v>86</v>
      </c>
      <c r="C35" s="27" t="s">
        <v>87</v>
      </c>
      <c r="D35" s="54"/>
      <c r="E35" s="39" t="str">
        <f>HYPERLINK("https://www.google.ru/search?q=M10805MD&amp;newwindow=1&amp;tbm=isch","Еще фото")</f>
        <v>Еще фото</v>
      </c>
      <c r="F35" s="13"/>
      <c r="G35" s="24" t="s">
        <v>88</v>
      </c>
      <c r="H35" s="24" t="s">
        <v>76</v>
      </c>
      <c r="I35" s="24" t="s">
        <v>89</v>
      </c>
      <c r="J35" s="14" t="s">
        <v>90</v>
      </c>
      <c r="K35" s="15" t="s">
        <v>30</v>
      </c>
      <c r="L35" s="57"/>
      <c r="M35" s="14"/>
      <c r="N35" s="14" t="s">
        <v>43</v>
      </c>
      <c r="O35" s="14"/>
      <c r="P35" s="15" t="s">
        <v>92</v>
      </c>
      <c r="Q35" s="16">
        <v>26499</v>
      </c>
      <c r="R35" s="17">
        <v>48</v>
      </c>
      <c r="S35" s="18">
        <v>15846.401999999998</v>
      </c>
      <c r="T35" s="19" t="s">
        <v>84</v>
      </c>
      <c r="U35" s="20" t="s">
        <v>96</v>
      </c>
      <c r="V35" s="22">
        <v>42</v>
      </c>
      <c r="W35" s="22">
        <v>15</v>
      </c>
      <c r="X35" s="23"/>
    </row>
    <row r="36" spans="1:24" s="1" customFormat="1" ht="32" customHeight="1" x14ac:dyDescent="0.3">
      <c r="A36" s="24" t="s">
        <v>23</v>
      </c>
      <c r="B36" s="24" t="s">
        <v>86</v>
      </c>
      <c r="C36" s="27" t="s">
        <v>87</v>
      </c>
      <c r="D36" s="55"/>
      <c r="E36" s="39" t="str">
        <f>HYPERLINK("https://www.google.ru/search?q=M10805MD&amp;newwindow=1&amp;tbm=isch","Еще фото")</f>
        <v>Еще фото</v>
      </c>
      <c r="F36" s="13"/>
      <c r="G36" s="24" t="s">
        <v>88</v>
      </c>
      <c r="H36" s="24" t="s">
        <v>76</v>
      </c>
      <c r="I36" s="24" t="s">
        <v>89</v>
      </c>
      <c r="J36" s="14" t="s">
        <v>90</v>
      </c>
      <c r="K36" s="15" t="s">
        <v>30</v>
      </c>
      <c r="L36" s="58"/>
      <c r="M36" s="14"/>
      <c r="N36" s="14" t="s">
        <v>43</v>
      </c>
      <c r="O36" s="14"/>
      <c r="P36" s="15" t="s">
        <v>92</v>
      </c>
      <c r="Q36" s="16">
        <v>26499</v>
      </c>
      <c r="R36" s="17">
        <v>48</v>
      </c>
      <c r="S36" s="18">
        <v>15846.401999999998</v>
      </c>
      <c r="T36" s="19" t="s">
        <v>84</v>
      </c>
      <c r="U36" s="20" t="s">
        <v>97</v>
      </c>
      <c r="V36" s="22">
        <v>43</v>
      </c>
      <c r="W36" s="22">
        <v>11</v>
      </c>
      <c r="X36" s="23"/>
    </row>
    <row r="37" spans="1:24" s="1" customFormat="1" ht="35" customHeight="1" x14ac:dyDescent="0.3">
      <c r="A37" s="11" t="s">
        <v>23</v>
      </c>
      <c r="B37" s="11" t="s">
        <v>98</v>
      </c>
      <c r="C37" s="12" t="s">
        <v>99</v>
      </c>
      <c r="D37" s="53"/>
      <c r="E37" s="39" t="str">
        <f>HYPERLINK("https://www.google.ru/search?q=WTMPOCA2&amp;newwindow=1&amp;tbm=isch","Еще фото")</f>
        <v>Еще фото</v>
      </c>
      <c r="F37" s="13"/>
      <c r="G37" s="11" t="s">
        <v>88</v>
      </c>
      <c r="H37" s="11" t="s">
        <v>76</v>
      </c>
      <c r="I37" s="14" t="s">
        <v>89</v>
      </c>
      <c r="J37" s="14" t="s">
        <v>90</v>
      </c>
      <c r="K37" s="15" t="s">
        <v>63</v>
      </c>
      <c r="L37" s="56" t="s">
        <v>100</v>
      </c>
      <c r="M37" s="14"/>
      <c r="N37" s="14" t="s">
        <v>69</v>
      </c>
      <c r="O37" s="14"/>
      <c r="P37" s="15" t="s">
        <v>101</v>
      </c>
      <c r="Q37" s="16">
        <v>19299</v>
      </c>
      <c r="R37" s="17">
        <v>48</v>
      </c>
      <c r="S37" s="18">
        <v>11540.801999999998</v>
      </c>
      <c r="T37" s="19" t="s">
        <v>84</v>
      </c>
      <c r="U37" s="20" t="s">
        <v>94</v>
      </c>
      <c r="V37" s="22">
        <v>39</v>
      </c>
      <c r="W37" s="22">
        <v>3</v>
      </c>
      <c r="X37" s="23"/>
    </row>
    <row r="38" spans="1:24" s="1" customFormat="1" ht="35" customHeight="1" x14ac:dyDescent="0.3">
      <c r="A38" s="24" t="s">
        <v>23</v>
      </c>
      <c r="B38" s="24" t="s">
        <v>98</v>
      </c>
      <c r="C38" s="12" t="s">
        <v>99</v>
      </c>
      <c r="D38" s="54"/>
      <c r="E38" s="39" t="str">
        <f>HYPERLINK("https://www.google.ru/search?q=WTMPOCA2&amp;newwindow=1&amp;tbm=isch","Еще фото")</f>
        <v>Еще фото</v>
      </c>
      <c r="F38" s="13"/>
      <c r="G38" s="24" t="s">
        <v>88</v>
      </c>
      <c r="H38" s="24" t="s">
        <v>76</v>
      </c>
      <c r="I38" s="24" t="s">
        <v>89</v>
      </c>
      <c r="J38" s="14" t="s">
        <v>90</v>
      </c>
      <c r="K38" s="15" t="s">
        <v>63</v>
      </c>
      <c r="L38" s="57"/>
      <c r="M38" s="14"/>
      <c r="N38" s="14" t="s">
        <v>69</v>
      </c>
      <c r="O38" s="14"/>
      <c r="P38" s="15" t="s">
        <v>101</v>
      </c>
      <c r="Q38" s="16">
        <v>19299</v>
      </c>
      <c r="R38" s="17">
        <v>48</v>
      </c>
      <c r="S38" s="18">
        <v>11540.801999999998</v>
      </c>
      <c r="T38" s="19" t="s">
        <v>84</v>
      </c>
      <c r="U38" s="20" t="s">
        <v>95</v>
      </c>
      <c r="V38" s="29">
        <v>39.5</v>
      </c>
      <c r="W38" s="22">
        <v>4</v>
      </c>
      <c r="X38" s="23"/>
    </row>
    <row r="39" spans="1:24" s="1" customFormat="1" ht="37.049999999999997" customHeight="1" x14ac:dyDescent="0.3">
      <c r="A39" s="24" t="s">
        <v>23</v>
      </c>
      <c r="B39" s="24" t="s">
        <v>98</v>
      </c>
      <c r="C39" s="12" t="s">
        <v>99</v>
      </c>
      <c r="D39" s="55"/>
      <c r="E39" s="39" t="str">
        <f>HYPERLINK("https://www.google.ru/search?q=WTMPOCA2&amp;newwindow=1&amp;tbm=isch","Еще фото")</f>
        <v>Еще фото</v>
      </c>
      <c r="F39" s="13"/>
      <c r="G39" s="24" t="s">
        <v>88</v>
      </c>
      <c r="H39" s="24" t="s">
        <v>76</v>
      </c>
      <c r="I39" s="24" t="s">
        <v>89</v>
      </c>
      <c r="J39" s="14" t="s">
        <v>90</v>
      </c>
      <c r="K39" s="15" t="s">
        <v>63</v>
      </c>
      <c r="L39" s="58"/>
      <c r="M39" s="14"/>
      <c r="N39" s="14" t="s">
        <v>69</v>
      </c>
      <c r="O39" s="14"/>
      <c r="P39" s="15" t="s">
        <v>101</v>
      </c>
      <c r="Q39" s="16">
        <v>19299</v>
      </c>
      <c r="R39" s="17">
        <v>48</v>
      </c>
      <c r="S39" s="18">
        <v>11540.801999999998</v>
      </c>
      <c r="T39" s="19" t="s">
        <v>84</v>
      </c>
      <c r="U39" s="20" t="s">
        <v>97</v>
      </c>
      <c r="V39" s="29">
        <v>40.5</v>
      </c>
      <c r="W39" s="22">
        <v>1</v>
      </c>
      <c r="X39" s="23"/>
    </row>
    <row r="40" spans="1:24" s="1" customFormat="1" ht="11" customHeight="1" x14ac:dyDescent="0.3">
      <c r="A40" s="11" t="s">
        <v>23</v>
      </c>
      <c r="B40" s="11" t="s">
        <v>102</v>
      </c>
      <c r="C40" s="12" t="s">
        <v>103</v>
      </c>
      <c r="D40" s="53"/>
      <c r="E40" s="39" t="str">
        <f t="shared" ref="E40:E48" si="0">HYPERLINK("https://www.google.ru/search?q=M8801MJ&amp;newwindow=1&amp;tbm=isch","Еще фото")</f>
        <v>Еще фото</v>
      </c>
      <c r="F40" s="13" t="s">
        <v>26</v>
      </c>
      <c r="G40" s="11" t="s">
        <v>88</v>
      </c>
      <c r="H40" s="11" t="s">
        <v>76</v>
      </c>
      <c r="I40" s="14" t="s">
        <v>89</v>
      </c>
      <c r="J40" s="14" t="s">
        <v>90</v>
      </c>
      <c r="K40" s="15" t="s">
        <v>30</v>
      </c>
      <c r="L40" s="56" t="s">
        <v>104</v>
      </c>
      <c r="M40" s="14"/>
      <c r="N40" s="14" t="s">
        <v>59</v>
      </c>
      <c r="O40" s="14"/>
      <c r="P40" s="15" t="s">
        <v>101</v>
      </c>
      <c r="Q40" s="16">
        <v>20899</v>
      </c>
      <c r="R40" s="17">
        <v>45</v>
      </c>
      <c r="S40" s="18">
        <v>13218.6175</v>
      </c>
      <c r="T40" s="19" t="s">
        <v>84</v>
      </c>
      <c r="U40" s="20" t="s">
        <v>85</v>
      </c>
      <c r="V40" s="22">
        <v>39</v>
      </c>
      <c r="W40" s="22">
        <v>5</v>
      </c>
      <c r="X40" s="23"/>
    </row>
    <row r="41" spans="1:24" s="1" customFormat="1" ht="11" customHeight="1" x14ac:dyDescent="0.3">
      <c r="A41" s="24" t="s">
        <v>23</v>
      </c>
      <c r="B41" s="24" t="s">
        <v>102</v>
      </c>
      <c r="C41" s="12" t="s">
        <v>103</v>
      </c>
      <c r="D41" s="54"/>
      <c r="E41" s="39" t="str">
        <f t="shared" si="0"/>
        <v>Еще фото</v>
      </c>
      <c r="F41" s="13" t="s">
        <v>26</v>
      </c>
      <c r="G41" s="24" t="s">
        <v>88</v>
      </c>
      <c r="H41" s="24" t="s">
        <v>76</v>
      </c>
      <c r="I41" s="24" t="s">
        <v>89</v>
      </c>
      <c r="J41" s="14" t="s">
        <v>90</v>
      </c>
      <c r="K41" s="15" t="s">
        <v>30</v>
      </c>
      <c r="L41" s="57"/>
      <c r="M41" s="14"/>
      <c r="N41" s="14" t="s">
        <v>59</v>
      </c>
      <c r="O41" s="14"/>
      <c r="P41" s="15" t="s">
        <v>101</v>
      </c>
      <c r="Q41" s="16">
        <v>20899</v>
      </c>
      <c r="R41" s="17">
        <v>45</v>
      </c>
      <c r="S41" s="18">
        <v>13218.6175</v>
      </c>
      <c r="T41" s="19" t="s">
        <v>84</v>
      </c>
      <c r="U41" s="20" t="s">
        <v>105</v>
      </c>
      <c r="V41" s="29">
        <v>39.5</v>
      </c>
      <c r="W41" s="22">
        <v>2</v>
      </c>
      <c r="X41" s="23"/>
    </row>
    <row r="42" spans="1:24" s="1" customFormat="1" ht="11" customHeight="1" x14ac:dyDescent="0.3">
      <c r="A42" s="24" t="s">
        <v>23</v>
      </c>
      <c r="B42" s="24" t="s">
        <v>102</v>
      </c>
      <c r="C42" s="12" t="s">
        <v>103</v>
      </c>
      <c r="D42" s="54"/>
      <c r="E42" s="39" t="str">
        <f t="shared" si="0"/>
        <v>Еще фото</v>
      </c>
      <c r="F42" s="13" t="s">
        <v>26</v>
      </c>
      <c r="G42" s="24" t="s">
        <v>88</v>
      </c>
      <c r="H42" s="24" t="s">
        <v>76</v>
      </c>
      <c r="I42" s="24" t="s">
        <v>89</v>
      </c>
      <c r="J42" s="14" t="s">
        <v>90</v>
      </c>
      <c r="K42" s="15" t="s">
        <v>30</v>
      </c>
      <c r="L42" s="57"/>
      <c r="M42" s="14"/>
      <c r="N42" s="14" t="s">
        <v>59</v>
      </c>
      <c r="O42" s="14"/>
      <c r="P42" s="15" t="s">
        <v>101</v>
      </c>
      <c r="Q42" s="16">
        <v>20899</v>
      </c>
      <c r="R42" s="17">
        <v>45</v>
      </c>
      <c r="S42" s="18">
        <v>13218.6175</v>
      </c>
      <c r="T42" s="19" t="s">
        <v>84</v>
      </c>
      <c r="U42" s="20" t="s">
        <v>94</v>
      </c>
      <c r="V42" s="22">
        <v>41</v>
      </c>
      <c r="W42" s="22">
        <v>3</v>
      </c>
      <c r="X42" s="23"/>
    </row>
    <row r="43" spans="1:24" s="1" customFormat="1" ht="11" customHeight="1" x14ac:dyDescent="0.3">
      <c r="A43" s="24" t="s">
        <v>23</v>
      </c>
      <c r="B43" s="24" t="s">
        <v>102</v>
      </c>
      <c r="C43" s="12" t="s">
        <v>103</v>
      </c>
      <c r="D43" s="54"/>
      <c r="E43" s="39" t="str">
        <f t="shared" si="0"/>
        <v>Еще фото</v>
      </c>
      <c r="F43" s="13" t="s">
        <v>26</v>
      </c>
      <c r="G43" s="24" t="s">
        <v>88</v>
      </c>
      <c r="H43" s="24" t="s">
        <v>76</v>
      </c>
      <c r="I43" s="24" t="s">
        <v>89</v>
      </c>
      <c r="J43" s="14" t="s">
        <v>90</v>
      </c>
      <c r="K43" s="15" t="s">
        <v>30</v>
      </c>
      <c r="L43" s="57"/>
      <c r="M43" s="14"/>
      <c r="N43" s="14" t="s">
        <v>59</v>
      </c>
      <c r="O43" s="14"/>
      <c r="P43" s="15" t="s">
        <v>101</v>
      </c>
      <c r="Q43" s="16">
        <v>20899</v>
      </c>
      <c r="R43" s="17">
        <v>45</v>
      </c>
      <c r="S43" s="18">
        <v>13218.6175</v>
      </c>
      <c r="T43" s="19" t="s">
        <v>84</v>
      </c>
      <c r="U43" s="20" t="s">
        <v>95</v>
      </c>
      <c r="V43" s="29">
        <v>41.5</v>
      </c>
      <c r="W43" s="22">
        <v>4</v>
      </c>
      <c r="X43" s="23"/>
    </row>
    <row r="44" spans="1:24" s="1" customFormat="1" ht="11" customHeight="1" x14ac:dyDescent="0.3">
      <c r="A44" s="24" t="s">
        <v>23</v>
      </c>
      <c r="B44" s="24" t="s">
        <v>102</v>
      </c>
      <c r="C44" s="12" t="s">
        <v>103</v>
      </c>
      <c r="D44" s="54"/>
      <c r="E44" s="39" t="str">
        <f t="shared" si="0"/>
        <v>Еще фото</v>
      </c>
      <c r="F44" s="13" t="s">
        <v>26</v>
      </c>
      <c r="G44" s="24" t="s">
        <v>88</v>
      </c>
      <c r="H44" s="24" t="s">
        <v>76</v>
      </c>
      <c r="I44" s="24" t="s">
        <v>89</v>
      </c>
      <c r="J44" s="14" t="s">
        <v>90</v>
      </c>
      <c r="K44" s="15" t="s">
        <v>30</v>
      </c>
      <c r="L44" s="57"/>
      <c r="M44" s="14"/>
      <c r="N44" s="14" t="s">
        <v>59</v>
      </c>
      <c r="O44" s="14"/>
      <c r="P44" s="15" t="s">
        <v>101</v>
      </c>
      <c r="Q44" s="16">
        <v>20899</v>
      </c>
      <c r="R44" s="17">
        <v>45</v>
      </c>
      <c r="S44" s="18">
        <v>13218.6175</v>
      </c>
      <c r="T44" s="19" t="s">
        <v>84</v>
      </c>
      <c r="U44" s="20" t="s">
        <v>96</v>
      </c>
      <c r="V44" s="22">
        <v>42</v>
      </c>
      <c r="W44" s="22">
        <v>2</v>
      </c>
      <c r="X44" s="23"/>
    </row>
    <row r="45" spans="1:24" s="1" customFormat="1" ht="11" customHeight="1" x14ac:dyDescent="0.3">
      <c r="A45" s="24" t="s">
        <v>23</v>
      </c>
      <c r="B45" s="24" t="s">
        <v>102</v>
      </c>
      <c r="C45" s="12" t="s">
        <v>103</v>
      </c>
      <c r="D45" s="54"/>
      <c r="E45" s="39" t="str">
        <f t="shared" si="0"/>
        <v>Еще фото</v>
      </c>
      <c r="F45" s="13" t="s">
        <v>26</v>
      </c>
      <c r="G45" s="24" t="s">
        <v>88</v>
      </c>
      <c r="H45" s="24" t="s">
        <v>76</v>
      </c>
      <c r="I45" s="24" t="s">
        <v>89</v>
      </c>
      <c r="J45" s="14" t="s">
        <v>90</v>
      </c>
      <c r="K45" s="15" t="s">
        <v>30</v>
      </c>
      <c r="L45" s="57"/>
      <c r="M45" s="14"/>
      <c r="N45" s="14" t="s">
        <v>59</v>
      </c>
      <c r="O45" s="14"/>
      <c r="P45" s="15" t="s">
        <v>101</v>
      </c>
      <c r="Q45" s="16">
        <v>20899</v>
      </c>
      <c r="R45" s="17">
        <v>45</v>
      </c>
      <c r="S45" s="18">
        <v>13218.6175</v>
      </c>
      <c r="T45" s="19" t="s">
        <v>84</v>
      </c>
      <c r="U45" s="20" t="s">
        <v>97</v>
      </c>
      <c r="V45" s="22">
        <v>43</v>
      </c>
      <c r="W45" s="22">
        <v>6</v>
      </c>
      <c r="X45" s="23"/>
    </row>
    <row r="46" spans="1:24" s="1" customFormat="1" ht="11" customHeight="1" x14ac:dyDescent="0.3">
      <c r="A46" s="24" t="s">
        <v>23</v>
      </c>
      <c r="B46" s="24" t="s">
        <v>102</v>
      </c>
      <c r="C46" s="12" t="s">
        <v>103</v>
      </c>
      <c r="D46" s="54"/>
      <c r="E46" s="39" t="str">
        <f t="shared" si="0"/>
        <v>Еще фото</v>
      </c>
      <c r="F46" s="13" t="s">
        <v>26</v>
      </c>
      <c r="G46" s="24" t="s">
        <v>88</v>
      </c>
      <c r="H46" s="24" t="s">
        <v>76</v>
      </c>
      <c r="I46" s="24" t="s">
        <v>89</v>
      </c>
      <c r="J46" s="14" t="s">
        <v>90</v>
      </c>
      <c r="K46" s="15" t="s">
        <v>30</v>
      </c>
      <c r="L46" s="57"/>
      <c r="M46" s="14"/>
      <c r="N46" s="14" t="s">
        <v>59</v>
      </c>
      <c r="O46" s="14"/>
      <c r="P46" s="15" t="s">
        <v>101</v>
      </c>
      <c r="Q46" s="16">
        <v>20899</v>
      </c>
      <c r="R46" s="17">
        <v>45</v>
      </c>
      <c r="S46" s="18">
        <v>13218.6175</v>
      </c>
      <c r="T46" s="19" t="s">
        <v>84</v>
      </c>
      <c r="U46" s="20" t="s">
        <v>106</v>
      </c>
      <c r="V46" s="29">
        <v>43.5</v>
      </c>
      <c r="W46" s="22">
        <v>1</v>
      </c>
      <c r="X46" s="23"/>
    </row>
    <row r="47" spans="1:24" s="1" customFormat="1" ht="11" customHeight="1" x14ac:dyDescent="0.3">
      <c r="A47" s="24" t="s">
        <v>23</v>
      </c>
      <c r="B47" s="24" t="s">
        <v>102</v>
      </c>
      <c r="C47" s="12" t="s">
        <v>103</v>
      </c>
      <c r="D47" s="54"/>
      <c r="E47" s="39" t="str">
        <f t="shared" si="0"/>
        <v>Еще фото</v>
      </c>
      <c r="F47" s="13" t="s">
        <v>26</v>
      </c>
      <c r="G47" s="24" t="s">
        <v>88</v>
      </c>
      <c r="H47" s="24" t="s">
        <v>76</v>
      </c>
      <c r="I47" s="24" t="s">
        <v>89</v>
      </c>
      <c r="J47" s="14" t="s">
        <v>90</v>
      </c>
      <c r="K47" s="15" t="s">
        <v>30</v>
      </c>
      <c r="L47" s="57"/>
      <c r="M47" s="14"/>
      <c r="N47" s="14" t="s">
        <v>59</v>
      </c>
      <c r="O47" s="14"/>
      <c r="P47" s="15" t="s">
        <v>101</v>
      </c>
      <c r="Q47" s="16">
        <v>20899</v>
      </c>
      <c r="R47" s="17">
        <v>45</v>
      </c>
      <c r="S47" s="18">
        <v>13218.6175</v>
      </c>
      <c r="T47" s="19" t="s">
        <v>84</v>
      </c>
      <c r="U47" s="20" t="s">
        <v>107</v>
      </c>
      <c r="V47" s="22">
        <v>44</v>
      </c>
      <c r="W47" s="22">
        <v>2</v>
      </c>
      <c r="X47" s="23"/>
    </row>
    <row r="48" spans="1:24" s="1" customFormat="1" ht="11" customHeight="1" x14ac:dyDescent="0.3">
      <c r="A48" s="24" t="s">
        <v>23</v>
      </c>
      <c r="B48" s="24" t="s">
        <v>102</v>
      </c>
      <c r="C48" s="12" t="s">
        <v>103</v>
      </c>
      <c r="D48" s="55"/>
      <c r="E48" s="39" t="str">
        <f t="shared" si="0"/>
        <v>Еще фото</v>
      </c>
      <c r="F48" s="13" t="s">
        <v>26</v>
      </c>
      <c r="G48" s="24" t="s">
        <v>88</v>
      </c>
      <c r="H48" s="24" t="s">
        <v>76</v>
      </c>
      <c r="I48" s="24" t="s">
        <v>89</v>
      </c>
      <c r="J48" s="14" t="s">
        <v>90</v>
      </c>
      <c r="K48" s="15" t="s">
        <v>30</v>
      </c>
      <c r="L48" s="58"/>
      <c r="M48" s="14"/>
      <c r="N48" s="14" t="s">
        <v>59</v>
      </c>
      <c r="O48" s="14"/>
      <c r="P48" s="15" t="s">
        <v>101</v>
      </c>
      <c r="Q48" s="16">
        <v>20899</v>
      </c>
      <c r="R48" s="17">
        <v>45</v>
      </c>
      <c r="S48" s="18">
        <v>13218.6175</v>
      </c>
      <c r="T48" s="19" t="s">
        <v>84</v>
      </c>
      <c r="U48" s="20" t="s">
        <v>108</v>
      </c>
      <c r="V48" s="29">
        <v>44.5</v>
      </c>
      <c r="W48" s="22">
        <v>1</v>
      </c>
      <c r="X48" s="23"/>
    </row>
    <row r="49" spans="1:24" s="1" customFormat="1" ht="52.05" customHeight="1" x14ac:dyDescent="0.3">
      <c r="A49" s="11" t="s">
        <v>23</v>
      </c>
      <c r="B49" s="11" t="s">
        <v>102</v>
      </c>
      <c r="C49" s="12" t="s">
        <v>109</v>
      </c>
      <c r="D49" s="59"/>
      <c r="E49" s="39" t="str">
        <f>HYPERLINK("https://www.google.ru/search?q=M8806JU&amp;newwindow=1&amp;tbm=isch","Еще фото")</f>
        <v>Еще фото</v>
      </c>
      <c r="F49" s="13" t="s">
        <v>26</v>
      </c>
      <c r="G49" s="11" t="s">
        <v>88</v>
      </c>
      <c r="H49" s="11" t="s">
        <v>76</v>
      </c>
      <c r="I49" s="14" t="s">
        <v>89</v>
      </c>
      <c r="J49" s="14" t="s">
        <v>90</v>
      </c>
      <c r="K49" s="15" t="s">
        <v>30</v>
      </c>
      <c r="L49" s="56" t="s">
        <v>110</v>
      </c>
      <c r="M49" s="14"/>
      <c r="N49" s="14" t="s">
        <v>111</v>
      </c>
      <c r="O49" s="14"/>
      <c r="P49" s="15" t="s">
        <v>101</v>
      </c>
      <c r="Q49" s="16">
        <v>21899</v>
      </c>
      <c r="R49" s="17">
        <v>45</v>
      </c>
      <c r="S49" s="18">
        <v>13851.1175</v>
      </c>
      <c r="T49" s="19" t="s">
        <v>84</v>
      </c>
      <c r="U49" s="20" t="s">
        <v>95</v>
      </c>
      <c r="V49" s="29">
        <v>41.5</v>
      </c>
      <c r="W49" s="22">
        <v>1</v>
      </c>
      <c r="X49" s="23"/>
    </row>
    <row r="50" spans="1:24" s="1" customFormat="1" ht="61.05" customHeight="1" x14ac:dyDescent="0.3">
      <c r="A50" s="24" t="s">
        <v>23</v>
      </c>
      <c r="B50" s="24" t="s">
        <v>102</v>
      </c>
      <c r="C50" s="12" t="s">
        <v>109</v>
      </c>
      <c r="D50" s="60"/>
      <c r="E50" s="39" t="str">
        <f>HYPERLINK("https://www.google.ru/search?q=M8806JU&amp;newwindow=1&amp;tbm=isch","Еще фото")</f>
        <v>Еще фото</v>
      </c>
      <c r="F50" s="13" t="s">
        <v>26</v>
      </c>
      <c r="G50" s="24" t="s">
        <v>88</v>
      </c>
      <c r="H50" s="24" t="s">
        <v>76</v>
      </c>
      <c r="I50" s="24" t="s">
        <v>89</v>
      </c>
      <c r="J50" s="14" t="s">
        <v>90</v>
      </c>
      <c r="K50" s="15" t="s">
        <v>30</v>
      </c>
      <c r="L50" s="58"/>
      <c r="M50" s="14"/>
      <c r="N50" s="14" t="s">
        <v>111</v>
      </c>
      <c r="O50" s="14"/>
      <c r="P50" s="15" t="s">
        <v>101</v>
      </c>
      <c r="Q50" s="16">
        <v>21899</v>
      </c>
      <c r="R50" s="17">
        <v>45</v>
      </c>
      <c r="S50" s="18">
        <v>13851.1175</v>
      </c>
      <c r="T50" s="19" t="s">
        <v>84</v>
      </c>
      <c r="U50" s="20" t="s">
        <v>96</v>
      </c>
      <c r="V50" s="22">
        <v>42</v>
      </c>
      <c r="W50" s="22">
        <v>1</v>
      </c>
      <c r="X50" s="23"/>
    </row>
    <row r="51" spans="1:24" s="1" customFormat="1" ht="108" customHeight="1" x14ac:dyDescent="0.3">
      <c r="A51" s="11" t="s">
        <v>23</v>
      </c>
      <c r="B51" s="11" t="s">
        <v>112</v>
      </c>
      <c r="C51" s="12" t="s">
        <v>113</v>
      </c>
      <c r="D51" s="28"/>
      <c r="E51" s="39" t="str">
        <f>HYPERLINK("https://www.google.ru/search?q=MARISTX4&amp;newwindow=1&amp;tbm=isch","Еще фото")</f>
        <v>Еще фото</v>
      </c>
      <c r="F51" s="13"/>
      <c r="G51" s="11" t="s">
        <v>88</v>
      </c>
      <c r="H51" s="11" t="s">
        <v>76</v>
      </c>
      <c r="I51" s="14" t="s">
        <v>89</v>
      </c>
      <c r="J51" s="14" t="s">
        <v>90</v>
      </c>
      <c r="K51" s="15" t="s">
        <v>30</v>
      </c>
      <c r="L51" s="14" t="s">
        <v>114</v>
      </c>
      <c r="M51" s="14"/>
      <c r="N51" s="14" t="s">
        <v>43</v>
      </c>
      <c r="O51" s="14"/>
      <c r="P51" s="15" t="s">
        <v>115</v>
      </c>
      <c r="Q51" s="16">
        <v>12099</v>
      </c>
      <c r="R51" s="17">
        <v>45</v>
      </c>
      <c r="S51" s="18">
        <v>7652.6174999999994</v>
      </c>
      <c r="T51" s="19" t="s">
        <v>84</v>
      </c>
      <c r="U51" s="20" t="s">
        <v>96</v>
      </c>
      <c r="V51" s="22">
        <v>42</v>
      </c>
      <c r="W51" s="22">
        <v>2</v>
      </c>
      <c r="X51" s="23"/>
    </row>
    <row r="52" spans="1:24" s="1" customFormat="1" ht="13.05" customHeight="1" x14ac:dyDescent="0.3">
      <c r="A52" s="11" t="s">
        <v>23</v>
      </c>
      <c r="B52" s="11" t="s">
        <v>116</v>
      </c>
      <c r="C52" s="12" t="s">
        <v>117</v>
      </c>
      <c r="D52" s="53"/>
      <c r="E52" s="39" t="str">
        <f t="shared" ref="E52:E59" si="1">HYPERLINK("https://www.google.ru/search?q=MFCX3L8&amp;newwindow=1&amp;tbm=isch","Еще фото")</f>
        <v>Еще фото</v>
      </c>
      <c r="F52" s="13" t="s">
        <v>26</v>
      </c>
      <c r="G52" s="11" t="s">
        <v>88</v>
      </c>
      <c r="H52" s="11" t="s">
        <v>76</v>
      </c>
      <c r="I52" s="14" t="s">
        <v>89</v>
      </c>
      <c r="J52" s="14" t="s">
        <v>90</v>
      </c>
      <c r="K52" s="15" t="s">
        <v>30</v>
      </c>
      <c r="L52" s="56" t="s">
        <v>118</v>
      </c>
      <c r="M52" s="14"/>
      <c r="N52" s="14" t="s">
        <v>119</v>
      </c>
      <c r="O52" s="14"/>
      <c r="P52" s="15" t="s">
        <v>92</v>
      </c>
      <c r="Q52" s="16">
        <v>22399</v>
      </c>
      <c r="R52" s="17">
        <v>45</v>
      </c>
      <c r="S52" s="18">
        <v>14167.3675</v>
      </c>
      <c r="T52" s="19" t="s">
        <v>84</v>
      </c>
      <c r="U52" s="30" t="s">
        <v>105</v>
      </c>
      <c r="V52" s="29">
        <v>39.5</v>
      </c>
      <c r="W52" s="22">
        <v>4</v>
      </c>
      <c r="X52" s="23"/>
    </row>
    <row r="53" spans="1:24" s="1" customFormat="1" ht="13.05" customHeight="1" x14ac:dyDescent="0.3">
      <c r="A53" s="24" t="s">
        <v>23</v>
      </c>
      <c r="B53" s="24" t="s">
        <v>116</v>
      </c>
      <c r="C53" s="12" t="s">
        <v>117</v>
      </c>
      <c r="D53" s="54"/>
      <c r="E53" s="39" t="str">
        <f t="shared" si="1"/>
        <v>Еще фото</v>
      </c>
      <c r="F53" s="13" t="s">
        <v>26</v>
      </c>
      <c r="G53" s="24" t="s">
        <v>88</v>
      </c>
      <c r="H53" s="24" t="s">
        <v>76</v>
      </c>
      <c r="I53" s="24" t="s">
        <v>89</v>
      </c>
      <c r="J53" s="14" t="s">
        <v>90</v>
      </c>
      <c r="K53" s="15" t="s">
        <v>30</v>
      </c>
      <c r="L53" s="57"/>
      <c r="M53" s="14"/>
      <c r="N53" s="14" t="s">
        <v>119</v>
      </c>
      <c r="O53" s="14"/>
      <c r="P53" s="15" t="s">
        <v>92</v>
      </c>
      <c r="Q53" s="16">
        <v>22399</v>
      </c>
      <c r="R53" s="17">
        <v>45</v>
      </c>
      <c r="S53" s="18">
        <v>14167.3675</v>
      </c>
      <c r="T53" s="19" t="s">
        <v>84</v>
      </c>
      <c r="U53" s="20" t="s">
        <v>95</v>
      </c>
      <c r="V53" s="29">
        <v>41.5</v>
      </c>
      <c r="W53" s="22">
        <v>5</v>
      </c>
      <c r="X53" s="23"/>
    </row>
    <row r="54" spans="1:24" s="1" customFormat="1" ht="13.05" customHeight="1" x14ac:dyDescent="0.3">
      <c r="A54" s="24" t="s">
        <v>23</v>
      </c>
      <c r="B54" s="24" t="s">
        <v>116</v>
      </c>
      <c r="C54" s="12" t="s">
        <v>117</v>
      </c>
      <c r="D54" s="54"/>
      <c r="E54" s="39" t="str">
        <f t="shared" si="1"/>
        <v>Еще фото</v>
      </c>
      <c r="F54" s="13" t="s">
        <v>26</v>
      </c>
      <c r="G54" s="24" t="s">
        <v>88</v>
      </c>
      <c r="H54" s="24" t="s">
        <v>76</v>
      </c>
      <c r="I54" s="24" t="s">
        <v>89</v>
      </c>
      <c r="J54" s="14" t="s">
        <v>90</v>
      </c>
      <c r="K54" s="15" t="s">
        <v>30</v>
      </c>
      <c r="L54" s="57"/>
      <c r="M54" s="14"/>
      <c r="N54" s="14" t="s">
        <v>119</v>
      </c>
      <c r="O54" s="14"/>
      <c r="P54" s="15" t="s">
        <v>92</v>
      </c>
      <c r="Q54" s="16">
        <v>22399</v>
      </c>
      <c r="R54" s="17">
        <v>45</v>
      </c>
      <c r="S54" s="18">
        <v>14167.3675</v>
      </c>
      <c r="T54" s="19" t="s">
        <v>84</v>
      </c>
      <c r="U54" s="20" t="s">
        <v>96</v>
      </c>
      <c r="V54" s="22">
        <v>42</v>
      </c>
      <c r="W54" s="22">
        <v>10</v>
      </c>
      <c r="X54" s="23"/>
    </row>
    <row r="55" spans="1:24" s="1" customFormat="1" ht="13.05" customHeight="1" x14ac:dyDescent="0.3">
      <c r="A55" s="24" t="s">
        <v>23</v>
      </c>
      <c r="B55" s="24" t="s">
        <v>116</v>
      </c>
      <c r="C55" s="12" t="s">
        <v>117</v>
      </c>
      <c r="D55" s="54"/>
      <c r="E55" s="39" t="str">
        <f t="shared" si="1"/>
        <v>Еще фото</v>
      </c>
      <c r="F55" s="13" t="s">
        <v>26</v>
      </c>
      <c r="G55" s="24" t="s">
        <v>88</v>
      </c>
      <c r="H55" s="24" t="s">
        <v>76</v>
      </c>
      <c r="I55" s="24" t="s">
        <v>89</v>
      </c>
      <c r="J55" s="14" t="s">
        <v>90</v>
      </c>
      <c r="K55" s="15" t="s">
        <v>30</v>
      </c>
      <c r="L55" s="57"/>
      <c r="M55" s="14"/>
      <c r="N55" s="14" t="s">
        <v>119</v>
      </c>
      <c r="O55" s="14"/>
      <c r="P55" s="15" t="s">
        <v>92</v>
      </c>
      <c r="Q55" s="16">
        <v>22399</v>
      </c>
      <c r="R55" s="17">
        <v>45</v>
      </c>
      <c r="S55" s="18">
        <v>14167.3675</v>
      </c>
      <c r="T55" s="19" t="s">
        <v>84</v>
      </c>
      <c r="U55" s="20" t="s">
        <v>97</v>
      </c>
      <c r="V55" s="22">
        <v>43</v>
      </c>
      <c r="W55" s="22">
        <v>8</v>
      </c>
      <c r="X55" s="23"/>
    </row>
    <row r="56" spans="1:24" s="1" customFormat="1" ht="13.05" customHeight="1" x14ac:dyDescent="0.3">
      <c r="A56" s="24" t="s">
        <v>23</v>
      </c>
      <c r="B56" s="24" t="s">
        <v>116</v>
      </c>
      <c r="C56" s="12" t="s">
        <v>117</v>
      </c>
      <c r="D56" s="54"/>
      <c r="E56" s="39" t="str">
        <f t="shared" si="1"/>
        <v>Еще фото</v>
      </c>
      <c r="F56" s="13" t="s">
        <v>26</v>
      </c>
      <c r="G56" s="24" t="s">
        <v>88</v>
      </c>
      <c r="H56" s="24" t="s">
        <v>76</v>
      </c>
      <c r="I56" s="24" t="s">
        <v>89</v>
      </c>
      <c r="J56" s="14" t="s">
        <v>90</v>
      </c>
      <c r="K56" s="15" t="s">
        <v>30</v>
      </c>
      <c r="L56" s="57"/>
      <c r="M56" s="14"/>
      <c r="N56" s="14" t="s">
        <v>119</v>
      </c>
      <c r="O56" s="14"/>
      <c r="P56" s="15" t="s">
        <v>92</v>
      </c>
      <c r="Q56" s="16">
        <v>22399</v>
      </c>
      <c r="R56" s="17">
        <v>45</v>
      </c>
      <c r="S56" s="18">
        <v>14167.3675</v>
      </c>
      <c r="T56" s="19" t="s">
        <v>84</v>
      </c>
      <c r="U56" s="20" t="s">
        <v>106</v>
      </c>
      <c r="V56" s="29">
        <v>43.5</v>
      </c>
      <c r="W56" s="22">
        <v>2</v>
      </c>
      <c r="X56" s="23"/>
    </row>
    <row r="57" spans="1:24" s="1" customFormat="1" ht="13.05" customHeight="1" x14ac:dyDescent="0.3">
      <c r="A57" s="24" t="s">
        <v>23</v>
      </c>
      <c r="B57" s="24" t="s">
        <v>116</v>
      </c>
      <c r="C57" s="12" t="s">
        <v>117</v>
      </c>
      <c r="D57" s="54"/>
      <c r="E57" s="39" t="str">
        <f t="shared" si="1"/>
        <v>Еще фото</v>
      </c>
      <c r="F57" s="13" t="s">
        <v>26</v>
      </c>
      <c r="G57" s="24" t="s">
        <v>88</v>
      </c>
      <c r="H57" s="24" t="s">
        <v>76</v>
      </c>
      <c r="I57" s="24" t="s">
        <v>89</v>
      </c>
      <c r="J57" s="14" t="s">
        <v>90</v>
      </c>
      <c r="K57" s="15" t="s">
        <v>30</v>
      </c>
      <c r="L57" s="57"/>
      <c r="M57" s="14"/>
      <c r="N57" s="14" t="s">
        <v>119</v>
      </c>
      <c r="O57" s="14"/>
      <c r="P57" s="15" t="s">
        <v>92</v>
      </c>
      <c r="Q57" s="16">
        <v>22399</v>
      </c>
      <c r="R57" s="17">
        <v>45</v>
      </c>
      <c r="S57" s="18">
        <v>14167.3675</v>
      </c>
      <c r="T57" s="19" t="s">
        <v>84</v>
      </c>
      <c r="U57" s="20" t="s">
        <v>107</v>
      </c>
      <c r="V57" s="22">
        <v>44</v>
      </c>
      <c r="W57" s="22">
        <v>2</v>
      </c>
      <c r="X57" s="23"/>
    </row>
    <row r="58" spans="1:24" s="1" customFormat="1" ht="13.05" customHeight="1" x14ac:dyDescent="0.3">
      <c r="A58" s="24" t="s">
        <v>23</v>
      </c>
      <c r="B58" s="24" t="s">
        <v>116</v>
      </c>
      <c r="C58" s="12" t="s">
        <v>117</v>
      </c>
      <c r="D58" s="54"/>
      <c r="E58" s="39" t="str">
        <f t="shared" si="1"/>
        <v>Еще фото</v>
      </c>
      <c r="F58" s="13" t="s">
        <v>26</v>
      </c>
      <c r="G58" s="24" t="s">
        <v>88</v>
      </c>
      <c r="H58" s="24" t="s">
        <v>76</v>
      </c>
      <c r="I58" s="24" t="s">
        <v>89</v>
      </c>
      <c r="J58" s="14" t="s">
        <v>90</v>
      </c>
      <c r="K58" s="15" t="s">
        <v>30</v>
      </c>
      <c r="L58" s="57"/>
      <c r="M58" s="14"/>
      <c r="N58" s="14" t="s">
        <v>119</v>
      </c>
      <c r="O58" s="14"/>
      <c r="P58" s="15" t="s">
        <v>92</v>
      </c>
      <c r="Q58" s="16">
        <v>22399</v>
      </c>
      <c r="R58" s="17">
        <v>45</v>
      </c>
      <c r="S58" s="18">
        <v>14167.3675</v>
      </c>
      <c r="T58" s="19" t="s">
        <v>84</v>
      </c>
      <c r="U58" s="20" t="s">
        <v>108</v>
      </c>
      <c r="V58" s="29">
        <v>44.5</v>
      </c>
      <c r="W58" s="22">
        <v>3</v>
      </c>
      <c r="X58" s="23"/>
    </row>
    <row r="59" spans="1:24" s="1" customFormat="1" ht="18" customHeight="1" x14ac:dyDescent="0.3">
      <c r="A59" s="24" t="s">
        <v>23</v>
      </c>
      <c r="B59" s="24" t="s">
        <v>116</v>
      </c>
      <c r="C59" s="12" t="s">
        <v>117</v>
      </c>
      <c r="D59" s="55"/>
      <c r="E59" s="39" t="str">
        <f t="shared" si="1"/>
        <v>Еще фото</v>
      </c>
      <c r="F59" s="13" t="s">
        <v>26</v>
      </c>
      <c r="G59" s="24" t="s">
        <v>88</v>
      </c>
      <c r="H59" s="24" t="s">
        <v>76</v>
      </c>
      <c r="I59" s="24" t="s">
        <v>89</v>
      </c>
      <c r="J59" s="14" t="s">
        <v>90</v>
      </c>
      <c r="K59" s="15" t="s">
        <v>30</v>
      </c>
      <c r="L59" s="58"/>
      <c r="M59" s="14"/>
      <c r="N59" s="14" t="s">
        <v>119</v>
      </c>
      <c r="O59" s="14"/>
      <c r="P59" s="15" t="s">
        <v>92</v>
      </c>
      <c r="Q59" s="16">
        <v>22399</v>
      </c>
      <c r="R59" s="17">
        <v>45</v>
      </c>
      <c r="S59" s="18">
        <v>14167.3675</v>
      </c>
      <c r="T59" s="19" t="s">
        <v>84</v>
      </c>
      <c r="U59" s="20" t="s">
        <v>120</v>
      </c>
      <c r="V59" s="29">
        <v>45.5</v>
      </c>
      <c r="W59" s="22">
        <v>2</v>
      </c>
      <c r="X59" s="23"/>
    </row>
    <row r="60" spans="1:24" s="1" customFormat="1" ht="108" customHeight="1" x14ac:dyDescent="0.3">
      <c r="A60" s="11" t="s">
        <v>23</v>
      </c>
      <c r="B60" s="11" t="s">
        <v>121</v>
      </c>
      <c r="C60" s="12" t="s">
        <v>122</v>
      </c>
      <c r="D60" s="28"/>
      <c r="E60" s="39" t="str">
        <f>HYPERLINK("https://www.google.ru/search?q=MGARO9H0&amp;newwindow=1&amp;tbm=isch","Еще фото")</f>
        <v>Еще фото</v>
      </c>
      <c r="F60" s="13" t="s">
        <v>26</v>
      </c>
      <c r="G60" s="11" t="s">
        <v>88</v>
      </c>
      <c r="H60" s="11" t="s">
        <v>76</v>
      </c>
      <c r="I60" s="14" t="s">
        <v>89</v>
      </c>
      <c r="J60" s="14" t="s">
        <v>90</v>
      </c>
      <c r="K60" s="15" t="s">
        <v>30</v>
      </c>
      <c r="L60" s="14" t="s">
        <v>123</v>
      </c>
      <c r="M60" s="14"/>
      <c r="N60" s="14" t="s">
        <v>111</v>
      </c>
      <c r="O60" s="14"/>
      <c r="P60" s="15" t="s">
        <v>124</v>
      </c>
      <c r="Q60" s="16">
        <v>15399</v>
      </c>
      <c r="R60" s="17">
        <v>45</v>
      </c>
      <c r="S60" s="18">
        <v>9739.8675000000003</v>
      </c>
      <c r="T60" s="19" t="s">
        <v>84</v>
      </c>
      <c r="U60" s="20" t="s">
        <v>105</v>
      </c>
      <c r="V60" s="29">
        <v>39.5</v>
      </c>
      <c r="W60" s="22">
        <v>2</v>
      </c>
      <c r="X60" s="23"/>
    </row>
    <row r="61" spans="1:24" s="1" customFormat="1" ht="14" customHeight="1" x14ac:dyDescent="0.3">
      <c r="A61" s="11" t="s">
        <v>23</v>
      </c>
      <c r="B61" s="11" t="s">
        <v>125</v>
      </c>
      <c r="C61" s="12" t="s">
        <v>126</v>
      </c>
      <c r="D61" s="53"/>
      <c r="E61" s="39" t="str">
        <f t="shared" ref="E61:E67" si="2">HYPERLINK("https://www.google.ru/search?q=MMOR2L4&amp;newwindow=1&amp;tbm=isch","Еще фото")</f>
        <v>Еще фото</v>
      </c>
      <c r="F61" s="13" t="s">
        <v>26</v>
      </c>
      <c r="G61" s="11" t="s">
        <v>88</v>
      </c>
      <c r="H61" s="11" t="s">
        <v>76</v>
      </c>
      <c r="I61" s="14" t="s">
        <v>89</v>
      </c>
      <c r="J61" s="14" t="s">
        <v>90</v>
      </c>
      <c r="K61" s="15" t="s">
        <v>30</v>
      </c>
      <c r="L61" s="56" t="s">
        <v>127</v>
      </c>
      <c r="M61" s="14"/>
      <c r="N61" s="14" t="s">
        <v>32</v>
      </c>
      <c r="O61" s="14"/>
      <c r="P61" s="15" t="s">
        <v>92</v>
      </c>
      <c r="Q61" s="16">
        <v>22199</v>
      </c>
      <c r="R61" s="17">
        <v>45</v>
      </c>
      <c r="S61" s="18">
        <v>14040.8675</v>
      </c>
      <c r="T61" s="19" t="s">
        <v>84</v>
      </c>
      <c r="U61" s="20" t="s">
        <v>85</v>
      </c>
      <c r="V61" s="22">
        <v>39</v>
      </c>
      <c r="W61" s="22">
        <v>4</v>
      </c>
      <c r="X61" s="23"/>
    </row>
    <row r="62" spans="1:24" s="1" customFormat="1" ht="14" customHeight="1" x14ac:dyDescent="0.3">
      <c r="A62" s="24" t="s">
        <v>23</v>
      </c>
      <c r="B62" s="24" t="s">
        <v>125</v>
      </c>
      <c r="C62" s="12" t="s">
        <v>126</v>
      </c>
      <c r="D62" s="54"/>
      <c r="E62" s="39" t="str">
        <f t="shared" si="2"/>
        <v>Еще фото</v>
      </c>
      <c r="F62" s="13" t="s">
        <v>26</v>
      </c>
      <c r="G62" s="24" t="s">
        <v>88</v>
      </c>
      <c r="H62" s="24" t="s">
        <v>76</v>
      </c>
      <c r="I62" s="24" t="s">
        <v>89</v>
      </c>
      <c r="J62" s="14" t="s">
        <v>90</v>
      </c>
      <c r="K62" s="15" t="s">
        <v>30</v>
      </c>
      <c r="L62" s="57"/>
      <c r="M62" s="14"/>
      <c r="N62" s="14" t="s">
        <v>32</v>
      </c>
      <c r="O62" s="14"/>
      <c r="P62" s="15" t="s">
        <v>92</v>
      </c>
      <c r="Q62" s="16">
        <v>22199</v>
      </c>
      <c r="R62" s="17">
        <v>45</v>
      </c>
      <c r="S62" s="18">
        <v>14040.8675</v>
      </c>
      <c r="T62" s="19" t="s">
        <v>84</v>
      </c>
      <c r="U62" s="20" t="s">
        <v>105</v>
      </c>
      <c r="V62" s="29">
        <v>39.5</v>
      </c>
      <c r="W62" s="22">
        <v>2</v>
      </c>
      <c r="X62" s="23"/>
    </row>
    <row r="63" spans="1:24" s="1" customFormat="1" ht="14" customHeight="1" x14ac:dyDescent="0.3">
      <c r="A63" s="24" t="s">
        <v>23</v>
      </c>
      <c r="B63" s="24" t="s">
        <v>125</v>
      </c>
      <c r="C63" s="12" t="s">
        <v>126</v>
      </c>
      <c r="D63" s="54"/>
      <c r="E63" s="39" t="str">
        <f t="shared" si="2"/>
        <v>Еще фото</v>
      </c>
      <c r="F63" s="13" t="s">
        <v>26</v>
      </c>
      <c r="G63" s="24" t="s">
        <v>88</v>
      </c>
      <c r="H63" s="24" t="s">
        <v>76</v>
      </c>
      <c r="I63" s="24" t="s">
        <v>89</v>
      </c>
      <c r="J63" s="14" t="s">
        <v>90</v>
      </c>
      <c r="K63" s="15" t="s">
        <v>30</v>
      </c>
      <c r="L63" s="57"/>
      <c r="M63" s="14"/>
      <c r="N63" s="14" t="s">
        <v>32</v>
      </c>
      <c r="O63" s="14"/>
      <c r="P63" s="15" t="s">
        <v>92</v>
      </c>
      <c r="Q63" s="16">
        <v>22199</v>
      </c>
      <c r="R63" s="17">
        <v>45</v>
      </c>
      <c r="S63" s="18">
        <v>14040.8675</v>
      </c>
      <c r="T63" s="19" t="s">
        <v>84</v>
      </c>
      <c r="U63" s="20" t="s">
        <v>94</v>
      </c>
      <c r="V63" s="22">
        <v>41</v>
      </c>
      <c r="W63" s="22">
        <v>1</v>
      </c>
      <c r="X63" s="23"/>
    </row>
    <row r="64" spans="1:24" s="1" customFormat="1" ht="14" customHeight="1" x14ac:dyDescent="0.3">
      <c r="A64" s="24" t="s">
        <v>23</v>
      </c>
      <c r="B64" s="24" t="s">
        <v>125</v>
      </c>
      <c r="C64" s="12" t="s">
        <v>126</v>
      </c>
      <c r="D64" s="54"/>
      <c r="E64" s="39" t="str">
        <f t="shared" si="2"/>
        <v>Еще фото</v>
      </c>
      <c r="F64" s="13" t="s">
        <v>26</v>
      </c>
      <c r="G64" s="24" t="s">
        <v>88</v>
      </c>
      <c r="H64" s="24" t="s">
        <v>76</v>
      </c>
      <c r="I64" s="24" t="s">
        <v>89</v>
      </c>
      <c r="J64" s="14" t="s">
        <v>90</v>
      </c>
      <c r="K64" s="15" t="s">
        <v>30</v>
      </c>
      <c r="L64" s="57"/>
      <c r="M64" s="14"/>
      <c r="N64" s="14" t="s">
        <v>32</v>
      </c>
      <c r="O64" s="14"/>
      <c r="P64" s="15" t="s">
        <v>92</v>
      </c>
      <c r="Q64" s="16">
        <v>22199</v>
      </c>
      <c r="R64" s="17">
        <v>45</v>
      </c>
      <c r="S64" s="18">
        <v>14040.8675</v>
      </c>
      <c r="T64" s="19" t="s">
        <v>84</v>
      </c>
      <c r="U64" s="20" t="s">
        <v>95</v>
      </c>
      <c r="V64" s="29">
        <v>41.5</v>
      </c>
      <c r="W64" s="22">
        <v>3</v>
      </c>
      <c r="X64" s="23"/>
    </row>
    <row r="65" spans="1:24" s="1" customFormat="1" ht="14" customHeight="1" x14ac:dyDescent="0.3">
      <c r="A65" s="24" t="s">
        <v>23</v>
      </c>
      <c r="B65" s="24" t="s">
        <v>125</v>
      </c>
      <c r="C65" s="12" t="s">
        <v>126</v>
      </c>
      <c r="D65" s="54"/>
      <c r="E65" s="39" t="str">
        <f t="shared" si="2"/>
        <v>Еще фото</v>
      </c>
      <c r="F65" s="13" t="s">
        <v>26</v>
      </c>
      <c r="G65" s="24" t="s">
        <v>88</v>
      </c>
      <c r="H65" s="24" t="s">
        <v>76</v>
      </c>
      <c r="I65" s="24" t="s">
        <v>89</v>
      </c>
      <c r="J65" s="14" t="s">
        <v>90</v>
      </c>
      <c r="K65" s="15" t="s">
        <v>30</v>
      </c>
      <c r="L65" s="57"/>
      <c r="M65" s="14"/>
      <c r="N65" s="14" t="s">
        <v>32</v>
      </c>
      <c r="O65" s="14"/>
      <c r="P65" s="15" t="s">
        <v>92</v>
      </c>
      <c r="Q65" s="16">
        <v>22199</v>
      </c>
      <c r="R65" s="17">
        <v>45</v>
      </c>
      <c r="S65" s="18">
        <v>14040.8675</v>
      </c>
      <c r="T65" s="19" t="s">
        <v>84</v>
      </c>
      <c r="U65" s="20" t="s">
        <v>96</v>
      </c>
      <c r="V65" s="22">
        <v>42</v>
      </c>
      <c r="W65" s="22">
        <v>2</v>
      </c>
      <c r="X65" s="23"/>
    </row>
    <row r="66" spans="1:24" s="1" customFormat="1" ht="14" customHeight="1" x14ac:dyDescent="0.3">
      <c r="A66" s="24" t="s">
        <v>23</v>
      </c>
      <c r="B66" s="24" t="s">
        <v>125</v>
      </c>
      <c r="C66" s="12" t="s">
        <v>126</v>
      </c>
      <c r="D66" s="54"/>
      <c r="E66" s="39" t="str">
        <f t="shared" si="2"/>
        <v>Еще фото</v>
      </c>
      <c r="F66" s="13" t="s">
        <v>26</v>
      </c>
      <c r="G66" s="24" t="s">
        <v>88</v>
      </c>
      <c r="H66" s="24" t="s">
        <v>76</v>
      </c>
      <c r="I66" s="24" t="s">
        <v>89</v>
      </c>
      <c r="J66" s="14" t="s">
        <v>90</v>
      </c>
      <c r="K66" s="15" t="s">
        <v>30</v>
      </c>
      <c r="L66" s="57"/>
      <c r="M66" s="14"/>
      <c r="N66" s="14" t="s">
        <v>32</v>
      </c>
      <c r="O66" s="14"/>
      <c r="P66" s="15" t="s">
        <v>92</v>
      </c>
      <c r="Q66" s="16">
        <v>22199</v>
      </c>
      <c r="R66" s="17">
        <v>45</v>
      </c>
      <c r="S66" s="18">
        <v>14040.8675</v>
      </c>
      <c r="T66" s="19" t="s">
        <v>84</v>
      </c>
      <c r="U66" s="20" t="s">
        <v>97</v>
      </c>
      <c r="V66" s="22">
        <v>43</v>
      </c>
      <c r="W66" s="22">
        <v>3</v>
      </c>
      <c r="X66" s="23"/>
    </row>
    <row r="67" spans="1:24" s="1" customFormat="1" ht="17" customHeight="1" x14ac:dyDescent="0.3">
      <c r="A67" s="24" t="s">
        <v>23</v>
      </c>
      <c r="B67" s="24" t="s">
        <v>125</v>
      </c>
      <c r="C67" s="12" t="s">
        <v>126</v>
      </c>
      <c r="D67" s="55"/>
      <c r="E67" s="39" t="str">
        <f t="shared" si="2"/>
        <v>Еще фото</v>
      </c>
      <c r="F67" s="13" t="s">
        <v>26</v>
      </c>
      <c r="G67" s="24" t="s">
        <v>88</v>
      </c>
      <c r="H67" s="24" t="s">
        <v>76</v>
      </c>
      <c r="I67" s="24" t="s">
        <v>89</v>
      </c>
      <c r="J67" s="14" t="s">
        <v>90</v>
      </c>
      <c r="K67" s="15" t="s">
        <v>30</v>
      </c>
      <c r="L67" s="58"/>
      <c r="M67" s="14"/>
      <c r="N67" s="14" t="s">
        <v>32</v>
      </c>
      <c r="O67" s="14"/>
      <c r="P67" s="15" t="s">
        <v>92</v>
      </c>
      <c r="Q67" s="16">
        <v>22199</v>
      </c>
      <c r="R67" s="17">
        <v>45</v>
      </c>
      <c r="S67" s="18">
        <v>14040.8675</v>
      </c>
      <c r="T67" s="19" t="s">
        <v>84</v>
      </c>
      <c r="U67" s="20" t="s">
        <v>120</v>
      </c>
      <c r="V67" s="29">
        <v>45.5</v>
      </c>
      <c r="W67" s="22">
        <v>1</v>
      </c>
      <c r="X67" s="23"/>
    </row>
    <row r="68" spans="1:24" s="1" customFormat="1" ht="108" customHeight="1" x14ac:dyDescent="0.3">
      <c r="A68" s="11" t="s">
        <v>23</v>
      </c>
      <c r="B68" s="11" t="s">
        <v>125</v>
      </c>
      <c r="C68" s="12" t="s">
        <v>128</v>
      </c>
      <c r="D68" s="28"/>
      <c r="E68" s="39" t="str">
        <f>HYPERLINK("https://www.google.ru/search?q=MMORLA6&amp;newwindow=1&amp;tbm=isch","Еще фото")</f>
        <v>Еще фото</v>
      </c>
      <c r="F68" s="13" t="s">
        <v>26</v>
      </c>
      <c r="G68" s="11" t="s">
        <v>88</v>
      </c>
      <c r="H68" s="11" t="s">
        <v>76</v>
      </c>
      <c r="I68" s="14" t="s">
        <v>89</v>
      </c>
      <c r="J68" s="14" t="s">
        <v>90</v>
      </c>
      <c r="K68" s="15" t="s">
        <v>30</v>
      </c>
      <c r="L68" s="14" t="s">
        <v>129</v>
      </c>
      <c r="M68" s="14"/>
      <c r="N68" s="14" t="s">
        <v>43</v>
      </c>
      <c r="O68" s="14"/>
      <c r="P68" s="15" t="s">
        <v>92</v>
      </c>
      <c r="Q68" s="16">
        <v>21199</v>
      </c>
      <c r="R68" s="17">
        <v>45</v>
      </c>
      <c r="S68" s="18">
        <v>13408.3675</v>
      </c>
      <c r="T68" s="19" t="s">
        <v>84</v>
      </c>
      <c r="U68" s="20" t="s">
        <v>95</v>
      </c>
      <c r="V68" s="29">
        <v>41.5</v>
      </c>
      <c r="W68" s="22">
        <v>1</v>
      </c>
      <c r="X68" s="23"/>
    </row>
    <row r="69" spans="1:24" s="1" customFormat="1" ht="108" customHeight="1" x14ac:dyDescent="0.3">
      <c r="A69" s="11" t="s">
        <v>23</v>
      </c>
      <c r="B69" s="11" t="s">
        <v>130</v>
      </c>
      <c r="C69" s="12" t="s">
        <v>131</v>
      </c>
      <c r="D69" s="28"/>
      <c r="E69" s="39" t="str">
        <f>HYPERLINK("https://www.google.ru/search?q=MT410CA8&amp;newwindow=1&amp;tbm=isch","Еще фото")</f>
        <v>Еще фото</v>
      </c>
      <c r="F69" s="13"/>
      <c r="G69" s="11" t="s">
        <v>88</v>
      </c>
      <c r="H69" s="11" t="s">
        <v>76</v>
      </c>
      <c r="I69" s="14" t="s">
        <v>89</v>
      </c>
      <c r="J69" s="14" t="s">
        <v>90</v>
      </c>
      <c r="K69" s="15" t="s">
        <v>30</v>
      </c>
      <c r="L69" s="14" t="s">
        <v>132</v>
      </c>
      <c r="M69" s="14"/>
      <c r="N69" s="14" t="s">
        <v>32</v>
      </c>
      <c r="O69" s="14"/>
      <c r="P69" s="15" t="s">
        <v>92</v>
      </c>
      <c r="Q69" s="16">
        <v>11099</v>
      </c>
      <c r="R69" s="17">
        <v>45</v>
      </c>
      <c r="S69" s="18">
        <v>7020.1174999999994</v>
      </c>
      <c r="T69" s="19" t="s">
        <v>84</v>
      </c>
      <c r="U69" s="20" t="s">
        <v>95</v>
      </c>
      <c r="V69" s="29">
        <v>41.5</v>
      </c>
      <c r="W69" s="22">
        <v>1</v>
      </c>
      <c r="X69" s="23"/>
    </row>
    <row r="70" spans="1:24" s="1" customFormat="1" ht="108" customHeight="1" x14ac:dyDescent="0.3">
      <c r="A70" s="11" t="s">
        <v>23</v>
      </c>
      <c r="B70" s="11" t="s">
        <v>121</v>
      </c>
      <c r="C70" s="12" t="s">
        <v>133</v>
      </c>
      <c r="D70" s="28"/>
      <c r="E70" s="39" t="str">
        <f>HYPERLINK("https://www.google.ru/search?q=MTGAROK2&amp;newwindow=1&amp;tbm=isch","Еще фото")</f>
        <v>Еще фото</v>
      </c>
      <c r="F70" s="13" t="s">
        <v>26</v>
      </c>
      <c r="G70" s="11" t="s">
        <v>88</v>
      </c>
      <c r="H70" s="11" t="s">
        <v>76</v>
      </c>
      <c r="I70" s="14" t="s">
        <v>89</v>
      </c>
      <c r="J70" s="14" t="s">
        <v>134</v>
      </c>
      <c r="K70" s="15" t="s">
        <v>30</v>
      </c>
      <c r="L70" s="14" t="s">
        <v>135</v>
      </c>
      <c r="M70" s="14"/>
      <c r="N70" s="14" t="s">
        <v>43</v>
      </c>
      <c r="O70" s="14"/>
      <c r="P70" s="15" t="s">
        <v>136</v>
      </c>
      <c r="Q70" s="16">
        <v>16099</v>
      </c>
      <c r="R70" s="17">
        <v>45</v>
      </c>
      <c r="S70" s="18">
        <v>10182.6175</v>
      </c>
      <c r="T70" s="19" t="s">
        <v>84</v>
      </c>
      <c r="U70" s="20" t="s">
        <v>97</v>
      </c>
      <c r="V70" s="22">
        <v>43</v>
      </c>
      <c r="W70" s="22">
        <v>1</v>
      </c>
      <c r="X70" s="23"/>
    </row>
    <row r="71" spans="1:24" s="1" customFormat="1" ht="52.05" customHeight="1" x14ac:dyDescent="0.3">
      <c r="A71" s="11" t="s">
        <v>23</v>
      </c>
      <c r="B71" s="11" t="s">
        <v>102</v>
      </c>
      <c r="C71" s="12" t="s">
        <v>137</v>
      </c>
      <c r="D71" s="59"/>
      <c r="E71" s="39" t="str">
        <f>HYPERLINK("https://www.google.ru/search?q=W8801FT&amp;newwindow=1&amp;tbm=isch","Еще фото")</f>
        <v>Еще фото</v>
      </c>
      <c r="F71" s="13"/>
      <c r="G71" s="11" t="s">
        <v>88</v>
      </c>
      <c r="H71" s="11" t="s">
        <v>76</v>
      </c>
      <c r="I71" s="14" t="s">
        <v>89</v>
      </c>
      <c r="J71" s="14" t="s">
        <v>90</v>
      </c>
      <c r="K71" s="15" t="s">
        <v>63</v>
      </c>
      <c r="L71" s="56" t="s">
        <v>138</v>
      </c>
      <c r="M71" s="14"/>
      <c r="N71" s="14" t="s">
        <v>111</v>
      </c>
      <c r="O71" s="14"/>
      <c r="P71" s="15" t="s">
        <v>139</v>
      </c>
      <c r="Q71" s="16">
        <v>20999</v>
      </c>
      <c r="R71" s="17">
        <v>45</v>
      </c>
      <c r="S71" s="18">
        <v>13281.8675</v>
      </c>
      <c r="T71" s="19" t="s">
        <v>84</v>
      </c>
      <c r="U71" s="20" t="s">
        <v>105</v>
      </c>
      <c r="V71" s="22">
        <v>37</v>
      </c>
      <c r="W71" s="22">
        <v>3</v>
      </c>
      <c r="X71" s="23"/>
    </row>
    <row r="72" spans="1:24" s="1" customFormat="1" ht="61.05" customHeight="1" x14ac:dyDescent="0.3">
      <c r="A72" s="24" t="s">
        <v>23</v>
      </c>
      <c r="B72" s="24" t="s">
        <v>102</v>
      </c>
      <c r="C72" s="12" t="s">
        <v>137</v>
      </c>
      <c r="D72" s="60"/>
      <c r="E72" s="39" t="str">
        <f>HYPERLINK("https://www.google.ru/search?q=W8801FT&amp;newwindow=1&amp;tbm=isch","Еще фото")</f>
        <v>Еще фото</v>
      </c>
      <c r="F72" s="13"/>
      <c r="G72" s="24" t="s">
        <v>88</v>
      </c>
      <c r="H72" s="24" t="s">
        <v>76</v>
      </c>
      <c r="I72" s="24" t="s">
        <v>89</v>
      </c>
      <c r="J72" s="14" t="s">
        <v>90</v>
      </c>
      <c r="K72" s="15" t="s">
        <v>63</v>
      </c>
      <c r="L72" s="58"/>
      <c r="M72" s="14"/>
      <c r="N72" s="14" t="s">
        <v>111</v>
      </c>
      <c r="O72" s="14"/>
      <c r="P72" s="15" t="s">
        <v>139</v>
      </c>
      <c r="Q72" s="16">
        <v>20999</v>
      </c>
      <c r="R72" s="17">
        <v>45</v>
      </c>
      <c r="S72" s="18">
        <v>13281.8675</v>
      </c>
      <c r="T72" s="19" t="s">
        <v>84</v>
      </c>
      <c r="U72" s="20" t="s">
        <v>93</v>
      </c>
      <c r="V72" s="22">
        <v>38</v>
      </c>
      <c r="W72" s="22">
        <v>5</v>
      </c>
      <c r="X72" s="23"/>
    </row>
    <row r="73" spans="1:24" s="1" customFormat="1" ht="108" customHeight="1" x14ac:dyDescent="0.3">
      <c r="A73" s="11" t="s">
        <v>23</v>
      </c>
      <c r="B73" s="11" t="s">
        <v>112</v>
      </c>
      <c r="C73" s="12" t="s">
        <v>140</v>
      </c>
      <c r="D73" s="28"/>
      <c r="E73" s="39" t="str">
        <f>HYPERLINK("https://www.google.ru/search?q=WARISTX4&amp;newwindow=1&amp;tbm=isch","Еще фото")</f>
        <v>Еще фото</v>
      </c>
      <c r="F73" s="13"/>
      <c r="G73" s="11" t="s">
        <v>88</v>
      </c>
      <c r="H73" s="11" t="s">
        <v>76</v>
      </c>
      <c r="I73" s="14" t="s">
        <v>89</v>
      </c>
      <c r="J73" s="14" t="s">
        <v>90</v>
      </c>
      <c r="K73" s="15" t="s">
        <v>63</v>
      </c>
      <c r="L73" s="14"/>
      <c r="M73" s="14"/>
      <c r="N73" s="14" t="s">
        <v>43</v>
      </c>
      <c r="O73" s="14"/>
      <c r="P73" s="15" t="s">
        <v>141</v>
      </c>
      <c r="Q73" s="16">
        <v>18299</v>
      </c>
      <c r="R73" s="17">
        <v>45</v>
      </c>
      <c r="S73" s="18">
        <v>11574.1175</v>
      </c>
      <c r="T73" s="19" t="s">
        <v>84</v>
      </c>
      <c r="U73" s="20" t="s">
        <v>142</v>
      </c>
      <c r="V73" s="29">
        <v>35.5</v>
      </c>
      <c r="W73" s="22">
        <v>1</v>
      </c>
      <c r="X73" s="23"/>
    </row>
    <row r="74" spans="1:24" s="1" customFormat="1" ht="52.05" customHeight="1" x14ac:dyDescent="0.3">
      <c r="A74" s="11" t="s">
        <v>23</v>
      </c>
      <c r="B74" s="11" t="s">
        <v>121</v>
      </c>
      <c r="C74" s="12" t="s">
        <v>143</v>
      </c>
      <c r="D74" s="59"/>
      <c r="E74" s="39" t="str">
        <f>HYPERLINK("https://www.google.ru/search?q=WGARO5CP&amp;newwindow=1&amp;tbm=isch","Еще фото")</f>
        <v>Еще фото</v>
      </c>
      <c r="F74" s="13"/>
      <c r="G74" s="11" t="s">
        <v>88</v>
      </c>
      <c r="H74" s="11" t="s">
        <v>76</v>
      </c>
      <c r="I74" s="14" t="s">
        <v>89</v>
      </c>
      <c r="J74" s="14" t="s">
        <v>134</v>
      </c>
      <c r="K74" s="15" t="s">
        <v>63</v>
      </c>
      <c r="L74" s="56" t="s">
        <v>144</v>
      </c>
      <c r="M74" s="14"/>
      <c r="N74" s="14" t="s">
        <v>145</v>
      </c>
      <c r="O74" s="14"/>
      <c r="P74" s="15" t="s">
        <v>139</v>
      </c>
      <c r="Q74" s="16">
        <v>15199</v>
      </c>
      <c r="R74" s="17">
        <v>45</v>
      </c>
      <c r="S74" s="18">
        <v>9613.3675000000003</v>
      </c>
      <c r="T74" s="19" t="s">
        <v>84</v>
      </c>
      <c r="U74" s="20" t="s">
        <v>105</v>
      </c>
      <c r="V74" s="22">
        <v>37</v>
      </c>
      <c r="W74" s="22">
        <v>4</v>
      </c>
      <c r="X74" s="23"/>
    </row>
    <row r="75" spans="1:24" s="1" customFormat="1" ht="61.05" customHeight="1" x14ac:dyDescent="0.3">
      <c r="A75" s="24" t="s">
        <v>23</v>
      </c>
      <c r="B75" s="24" t="s">
        <v>121</v>
      </c>
      <c r="C75" s="12" t="s">
        <v>143</v>
      </c>
      <c r="D75" s="60"/>
      <c r="E75" s="39" t="str">
        <f>HYPERLINK("https://www.google.ru/search?q=WGARO5CP&amp;newwindow=1&amp;tbm=isch","Еще фото")</f>
        <v>Еще фото</v>
      </c>
      <c r="F75" s="13"/>
      <c r="G75" s="24" t="s">
        <v>88</v>
      </c>
      <c r="H75" s="24" t="s">
        <v>76</v>
      </c>
      <c r="I75" s="24" t="s">
        <v>89</v>
      </c>
      <c r="J75" s="14" t="s">
        <v>134</v>
      </c>
      <c r="K75" s="15" t="s">
        <v>63</v>
      </c>
      <c r="L75" s="58"/>
      <c r="M75" s="14"/>
      <c r="N75" s="14" t="s">
        <v>145</v>
      </c>
      <c r="O75" s="14"/>
      <c r="P75" s="15" t="s">
        <v>139</v>
      </c>
      <c r="Q75" s="16">
        <v>15199</v>
      </c>
      <c r="R75" s="17">
        <v>45</v>
      </c>
      <c r="S75" s="18">
        <v>9613.3675000000003</v>
      </c>
      <c r="T75" s="19" t="s">
        <v>84</v>
      </c>
      <c r="U75" s="20" t="s">
        <v>93</v>
      </c>
      <c r="V75" s="22">
        <v>38</v>
      </c>
      <c r="W75" s="22">
        <v>1</v>
      </c>
      <c r="X75" s="23"/>
    </row>
    <row r="76" spans="1:24" s="1" customFormat="1" ht="52.05" customHeight="1" x14ac:dyDescent="0.3">
      <c r="A76" s="11" t="s">
        <v>23</v>
      </c>
      <c r="B76" s="11" t="s">
        <v>125</v>
      </c>
      <c r="C76" s="12" t="s">
        <v>146</v>
      </c>
      <c r="D76" s="59"/>
      <c r="E76" s="39" t="str">
        <f>HYPERLINK("https://www.google.ru/search?q=WMOR8EC&amp;newwindow=1&amp;tbm=isch","Еще фото")</f>
        <v>Еще фото</v>
      </c>
      <c r="F76" s="13" t="s">
        <v>26</v>
      </c>
      <c r="G76" s="11" t="s">
        <v>88</v>
      </c>
      <c r="H76" s="11" t="s">
        <v>76</v>
      </c>
      <c r="I76" s="14" t="s">
        <v>89</v>
      </c>
      <c r="J76" s="14" t="s">
        <v>90</v>
      </c>
      <c r="K76" s="15" t="s">
        <v>63</v>
      </c>
      <c r="L76" s="56" t="s">
        <v>147</v>
      </c>
      <c r="M76" s="14"/>
      <c r="N76" s="14" t="s">
        <v>59</v>
      </c>
      <c r="O76" s="14"/>
      <c r="P76" s="15" t="s">
        <v>139</v>
      </c>
      <c r="Q76" s="16">
        <v>20899</v>
      </c>
      <c r="R76" s="17">
        <v>45</v>
      </c>
      <c r="S76" s="18">
        <v>13218.6175</v>
      </c>
      <c r="T76" s="19" t="s">
        <v>84</v>
      </c>
      <c r="U76" s="20" t="s">
        <v>85</v>
      </c>
      <c r="V76" s="29">
        <v>36.5</v>
      </c>
      <c r="W76" s="22">
        <v>2</v>
      </c>
      <c r="X76" s="23"/>
    </row>
    <row r="77" spans="1:24" s="1" customFormat="1" ht="61.05" customHeight="1" x14ac:dyDescent="0.3">
      <c r="A77" s="24" t="s">
        <v>23</v>
      </c>
      <c r="B77" s="24" t="s">
        <v>125</v>
      </c>
      <c r="C77" s="12" t="s">
        <v>146</v>
      </c>
      <c r="D77" s="60"/>
      <c r="E77" s="39" t="str">
        <f>HYPERLINK("https://www.google.ru/search?q=WMOR8EC&amp;newwindow=1&amp;tbm=isch","Еще фото")</f>
        <v>Еще фото</v>
      </c>
      <c r="F77" s="13" t="s">
        <v>26</v>
      </c>
      <c r="G77" s="24" t="s">
        <v>88</v>
      </c>
      <c r="H77" s="24" t="s">
        <v>76</v>
      </c>
      <c r="I77" s="24" t="s">
        <v>89</v>
      </c>
      <c r="J77" s="14" t="s">
        <v>90</v>
      </c>
      <c r="K77" s="15" t="s">
        <v>63</v>
      </c>
      <c r="L77" s="58"/>
      <c r="M77" s="14"/>
      <c r="N77" s="14" t="s">
        <v>59</v>
      </c>
      <c r="O77" s="14"/>
      <c r="P77" s="15" t="s">
        <v>139</v>
      </c>
      <c r="Q77" s="16">
        <v>20899</v>
      </c>
      <c r="R77" s="17">
        <v>45</v>
      </c>
      <c r="S77" s="18">
        <v>13218.6175</v>
      </c>
      <c r="T77" s="19" t="s">
        <v>84</v>
      </c>
      <c r="U77" s="20" t="s">
        <v>94</v>
      </c>
      <c r="V77" s="22">
        <v>39</v>
      </c>
      <c r="W77" s="22">
        <v>2</v>
      </c>
      <c r="X77" s="23"/>
    </row>
    <row r="78" spans="1:24" s="1" customFormat="1" ht="11" customHeight="1" x14ac:dyDescent="0.3">
      <c r="A78" s="11" t="s">
        <v>23</v>
      </c>
      <c r="B78" s="11" t="s">
        <v>148</v>
      </c>
      <c r="C78" s="12" t="s">
        <v>149</v>
      </c>
      <c r="D78" s="53"/>
      <c r="E78" s="39" t="str">
        <f t="shared" ref="E78:E87" si="3">HYPERLINK("https://www.google.ru/search?q=UWRPDFSC&amp;newwindow=1&amp;tbm=isch","Еще фото")</f>
        <v>Еще фото</v>
      </c>
      <c r="F78" s="13"/>
      <c r="G78" s="11" t="s">
        <v>88</v>
      </c>
      <c r="H78" s="11" t="s">
        <v>76</v>
      </c>
      <c r="I78" s="14" t="s">
        <v>150</v>
      </c>
      <c r="J78" s="14" t="s">
        <v>29</v>
      </c>
      <c r="K78" s="15" t="s">
        <v>151</v>
      </c>
      <c r="L78" s="56" t="s">
        <v>152</v>
      </c>
      <c r="M78" s="14"/>
      <c r="N78" s="14" t="s">
        <v>153</v>
      </c>
      <c r="O78" s="14"/>
      <c r="P78" s="15" t="s">
        <v>154</v>
      </c>
      <c r="Q78" s="16">
        <v>26999</v>
      </c>
      <c r="R78" s="17">
        <v>70.45</v>
      </c>
      <c r="S78" s="18">
        <v>9174.4354999999996</v>
      </c>
      <c r="T78" s="19" t="s">
        <v>84</v>
      </c>
      <c r="U78" s="20" t="s">
        <v>155</v>
      </c>
      <c r="V78" s="29">
        <v>38.5</v>
      </c>
      <c r="W78" s="22">
        <v>3</v>
      </c>
      <c r="X78" s="23"/>
    </row>
    <row r="79" spans="1:24" s="1" customFormat="1" ht="11" customHeight="1" x14ac:dyDescent="0.3">
      <c r="A79" s="24" t="s">
        <v>23</v>
      </c>
      <c r="B79" s="24" t="s">
        <v>148</v>
      </c>
      <c r="C79" s="12" t="s">
        <v>149</v>
      </c>
      <c r="D79" s="54"/>
      <c r="E79" s="39" t="str">
        <f t="shared" si="3"/>
        <v>Еще фото</v>
      </c>
      <c r="F79" s="13"/>
      <c r="G79" s="24" t="s">
        <v>88</v>
      </c>
      <c r="H79" s="24" t="s">
        <v>76</v>
      </c>
      <c r="I79" s="24" t="s">
        <v>150</v>
      </c>
      <c r="J79" s="14" t="s">
        <v>29</v>
      </c>
      <c r="K79" s="15" t="s">
        <v>151</v>
      </c>
      <c r="L79" s="57"/>
      <c r="M79" s="14"/>
      <c r="N79" s="14" t="s">
        <v>153</v>
      </c>
      <c r="O79" s="14"/>
      <c r="P79" s="15" t="s">
        <v>154</v>
      </c>
      <c r="Q79" s="16">
        <v>26999</v>
      </c>
      <c r="R79" s="17">
        <v>70.45</v>
      </c>
      <c r="S79" s="18">
        <v>9174.4354999999996</v>
      </c>
      <c r="T79" s="19" t="s">
        <v>84</v>
      </c>
      <c r="U79" s="20" t="s">
        <v>85</v>
      </c>
      <c r="V79" s="22">
        <v>39</v>
      </c>
      <c r="W79" s="22">
        <v>3</v>
      </c>
      <c r="X79" s="23"/>
    </row>
    <row r="80" spans="1:24" s="1" customFormat="1" ht="11" customHeight="1" x14ac:dyDescent="0.3">
      <c r="A80" s="24" t="s">
        <v>23</v>
      </c>
      <c r="B80" s="24" t="s">
        <v>148</v>
      </c>
      <c r="C80" s="12" t="s">
        <v>149</v>
      </c>
      <c r="D80" s="54"/>
      <c r="E80" s="39" t="str">
        <f t="shared" si="3"/>
        <v>Еще фото</v>
      </c>
      <c r="F80" s="13"/>
      <c r="G80" s="24" t="s">
        <v>88</v>
      </c>
      <c r="H80" s="24" t="s">
        <v>76</v>
      </c>
      <c r="I80" s="24" t="s">
        <v>150</v>
      </c>
      <c r="J80" s="14" t="s">
        <v>29</v>
      </c>
      <c r="K80" s="15" t="s">
        <v>151</v>
      </c>
      <c r="L80" s="57"/>
      <c r="M80" s="14"/>
      <c r="N80" s="14" t="s">
        <v>153</v>
      </c>
      <c r="O80" s="14"/>
      <c r="P80" s="15" t="s">
        <v>154</v>
      </c>
      <c r="Q80" s="16">
        <v>26999</v>
      </c>
      <c r="R80" s="17">
        <v>70.45</v>
      </c>
      <c r="S80" s="18">
        <v>9174.4354999999996</v>
      </c>
      <c r="T80" s="19" t="s">
        <v>84</v>
      </c>
      <c r="U80" s="20" t="s">
        <v>105</v>
      </c>
      <c r="V80" s="29">
        <v>39.5</v>
      </c>
      <c r="W80" s="22">
        <v>7</v>
      </c>
      <c r="X80" s="23"/>
    </row>
    <row r="81" spans="1:24" s="1" customFormat="1" ht="11" customHeight="1" x14ac:dyDescent="0.3">
      <c r="A81" s="24" t="s">
        <v>23</v>
      </c>
      <c r="B81" s="24" t="s">
        <v>148</v>
      </c>
      <c r="C81" s="12" t="s">
        <v>149</v>
      </c>
      <c r="D81" s="54"/>
      <c r="E81" s="39" t="str">
        <f t="shared" si="3"/>
        <v>Еще фото</v>
      </c>
      <c r="F81" s="13"/>
      <c r="G81" s="24" t="s">
        <v>88</v>
      </c>
      <c r="H81" s="24" t="s">
        <v>76</v>
      </c>
      <c r="I81" s="24" t="s">
        <v>150</v>
      </c>
      <c r="J81" s="14" t="s">
        <v>29</v>
      </c>
      <c r="K81" s="15" t="s">
        <v>151</v>
      </c>
      <c r="L81" s="57"/>
      <c r="M81" s="14"/>
      <c r="N81" s="14" t="s">
        <v>153</v>
      </c>
      <c r="O81" s="14"/>
      <c r="P81" s="15" t="s">
        <v>154</v>
      </c>
      <c r="Q81" s="16">
        <v>26999</v>
      </c>
      <c r="R81" s="17">
        <v>70.45</v>
      </c>
      <c r="S81" s="18">
        <v>9174.4354999999996</v>
      </c>
      <c r="T81" s="19" t="s">
        <v>84</v>
      </c>
      <c r="U81" s="20" t="s">
        <v>93</v>
      </c>
      <c r="V81" s="29">
        <v>40.5</v>
      </c>
      <c r="W81" s="22">
        <v>12</v>
      </c>
      <c r="X81" s="23"/>
    </row>
    <row r="82" spans="1:24" s="1" customFormat="1" ht="11" customHeight="1" x14ac:dyDescent="0.3">
      <c r="A82" s="24" t="s">
        <v>23</v>
      </c>
      <c r="B82" s="24" t="s">
        <v>148</v>
      </c>
      <c r="C82" s="12" t="s">
        <v>149</v>
      </c>
      <c r="D82" s="54"/>
      <c r="E82" s="39" t="str">
        <f t="shared" si="3"/>
        <v>Еще фото</v>
      </c>
      <c r="F82" s="13"/>
      <c r="G82" s="24" t="s">
        <v>88</v>
      </c>
      <c r="H82" s="24" t="s">
        <v>76</v>
      </c>
      <c r="I82" s="24" t="s">
        <v>150</v>
      </c>
      <c r="J82" s="14" t="s">
        <v>29</v>
      </c>
      <c r="K82" s="15" t="s">
        <v>151</v>
      </c>
      <c r="L82" s="57"/>
      <c r="M82" s="14"/>
      <c r="N82" s="14" t="s">
        <v>153</v>
      </c>
      <c r="O82" s="14"/>
      <c r="P82" s="15" t="s">
        <v>154</v>
      </c>
      <c r="Q82" s="16">
        <v>26999</v>
      </c>
      <c r="R82" s="17">
        <v>70.45</v>
      </c>
      <c r="S82" s="18">
        <v>9174.4354999999996</v>
      </c>
      <c r="T82" s="19" t="s">
        <v>84</v>
      </c>
      <c r="U82" s="20" t="s">
        <v>94</v>
      </c>
      <c r="V82" s="22">
        <v>41</v>
      </c>
      <c r="W82" s="22">
        <v>11</v>
      </c>
      <c r="X82" s="23"/>
    </row>
    <row r="83" spans="1:24" s="1" customFormat="1" ht="11" customHeight="1" x14ac:dyDescent="0.3">
      <c r="A83" s="24" t="s">
        <v>23</v>
      </c>
      <c r="B83" s="24" t="s">
        <v>148</v>
      </c>
      <c r="C83" s="12" t="s">
        <v>149</v>
      </c>
      <c r="D83" s="54"/>
      <c r="E83" s="39" t="str">
        <f t="shared" si="3"/>
        <v>Еще фото</v>
      </c>
      <c r="F83" s="13"/>
      <c r="G83" s="24" t="s">
        <v>88</v>
      </c>
      <c r="H83" s="24" t="s">
        <v>76</v>
      </c>
      <c r="I83" s="24" t="s">
        <v>150</v>
      </c>
      <c r="J83" s="14" t="s">
        <v>29</v>
      </c>
      <c r="K83" s="15" t="s">
        <v>151</v>
      </c>
      <c r="L83" s="57"/>
      <c r="M83" s="14"/>
      <c r="N83" s="14" t="s">
        <v>153</v>
      </c>
      <c r="O83" s="14"/>
      <c r="P83" s="15" t="s">
        <v>154</v>
      </c>
      <c r="Q83" s="16">
        <v>26999</v>
      </c>
      <c r="R83" s="17">
        <v>70.45</v>
      </c>
      <c r="S83" s="18">
        <v>9174.4354999999996</v>
      </c>
      <c r="T83" s="19" t="s">
        <v>84</v>
      </c>
      <c r="U83" s="20" t="s">
        <v>95</v>
      </c>
      <c r="V83" s="29">
        <v>41.5</v>
      </c>
      <c r="W83" s="22">
        <v>17</v>
      </c>
      <c r="X83" s="23"/>
    </row>
    <row r="84" spans="1:24" s="1" customFormat="1" ht="11" customHeight="1" x14ac:dyDescent="0.3">
      <c r="A84" s="24" t="s">
        <v>23</v>
      </c>
      <c r="B84" s="24" t="s">
        <v>148</v>
      </c>
      <c r="C84" s="12" t="s">
        <v>149</v>
      </c>
      <c r="D84" s="54"/>
      <c r="E84" s="39" t="str">
        <f t="shared" si="3"/>
        <v>Еще фото</v>
      </c>
      <c r="F84" s="13"/>
      <c r="G84" s="24" t="s">
        <v>88</v>
      </c>
      <c r="H84" s="24" t="s">
        <v>76</v>
      </c>
      <c r="I84" s="24" t="s">
        <v>150</v>
      </c>
      <c r="J84" s="14" t="s">
        <v>29</v>
      </c>
      <c r="K84" s="15" t="s">
        <v>151</v>
      </c>
      <c r="L84" s="57"/>
      <c r="M84" s="14"/>
      <c r="N84" s="14" t="s">
        <v>153</v>
      </c>
      <c r="O84" s="14"/>
      <c r="P84" s="15" t="s">
        <v>154</v>
      </c>
      <c r="Q84" s="16">
        <v>26999</v>
      </c>
      <c r="R84" s="17">
        <v>70.45</v>
      </c>
      <c r="S84" s="18">
        <v>9174.4354999999996</v>
      </c>
      <c r="T84" s="19" t="s">
        <v>84</v>
      </c>
      <c r="U84" s="20" t="s">
        <v>96</v>
      </c>
      <c r="V84" s="22">
        <v>42</v>
      </c>
      <c r="W84" s="22">
        <v>11</v>
      </c>
      <c r="X84" s="23"/>
    </row>
    <row r="85" spans="1:24" s="1" customFormat="1" ht="11" customHeight="1" x14ac:dyDescent="0.3">
      <c r="A85" s="24" t="s">
        <v>23</v>
      </c>
      <c r="B85" s="24" t="s">
        <v>148</v>
      </c>
      <c r="C85" s="12" t="s">
        <v>149</v>
      </c>
      <c r="D85" s="54"/>
      <c r="E85" s="39" t="str">
        <f t="shared" si="3"/>
        <v>Еще фото</v>
      </c>
      <c r="F85" s="13"/>
      <c r="G85" s="24" t="s">
        <v>88</v>
      </c>
      <c r="H85" s="24" t="s">
        <v>76</v>
      </c>
      <c r="I85" s="24" t="s">
        <v>150</v>
      </c>
      <c r="J85" s="14" t="s">
        <v>29</v>
      </c>
      <c r="K85" s="15" t="s">
        <v>151</v>
      </c>
      <c r="L85" s="57"/>
      <c r="M85" s="14"/>
      <c r="N85" s="14" t="s">
        <v>153</v>
      </c>
      <c r="O85" s="14"/>
      <c r="P85" s="15" t="s">
        <v>154</v>
      </c>
      <c r="Q85" s="16">
        <v>26999</v>
      </c>
      <c r="R85" s="17">
        <v>70.45</v>
      </c>
      <c r="S85" s="18">
        <v>9174.4354999999996</v>
      </c>
      <c r="T85" s="19" t="s">
        <v>84</v>
      </c>
      <c r="U85" s="20" t="s">
        <v>97</v>
      </c>
      <c r="V85" s="22">
        <v>43</v>
      </c>
      <c r="W85" s="22">
        <v>7</v>
      </c>
      <c r="X85" s="23"/>
    </row>
    <row r="86" spans="1:24" s="1" customFormat="1" ht="11" customHeight="1" x14ac:dyDescent="0.3">
      <c r="A86" s="24" t="s">
        <v>23</v>
      </c>
      <c r="B86" s="24" t="s">
        <v>148</v>
      </c>
      <c r="C86" s="12" t="s">
        <v>149</v>
      </c>
      <c r="D86" s="54"/>
      <c r="E86" s="39" t="str">
        <f t="shared" si="3"/>
        <v>Еще фото</v>
      </c>
      <c r="F86" s="13"/>
      <c r="G86" s="24" t="s">
        <v>88</v>
      </c>
      <c r="H86" s="24" t="s">
        <v>76</v>
      </c>
      <c r="I86" s="24" t="s">
        <v>150</v>
      </c>
      <c r="J86" s="14" t="s">
        <v>29</v>
      </c>
      <c r="K86" s="15" t="s">
        <v>151</v>
      </c>
      <c r="L86" s="57"/>
      <c r="M86" s="14"/>
      <c r="N86" s="14" t="s">
        <v>153</v>
      </c>
      <c r="O86" s="14"/>
      <c r="P86" s="15" t="s">
        <v>154</v>
      </c>
      <c r="Q86" s="16">
        <v>26999</v>
      </c>
      <c r="R86" s="17">
        <v>70.45</v>
      </c>
      <c r="S86" s="18">
        <v>9174.4354999999996</v>
      </c>
      <c r="T86" s="19" t="s">
        <v>84</v>
      </c>
      <c r="U86" s="20" t="s">
        <v>106</v>
      </c>
      <c r="V86" s="29">
        <v>43.5</v>
      </c>
      <c r="W86" s="22">
        <v>6</v>
      </c>
      <c r="X86" s="23"/>
    </row>
    <row r="87" spans="1:24" s="1" customFormat="1" ht="11" customHeight="1" x14ac:dyDescent="0.3">
      <c r="A87" s="14" t="s">
        <v>23</v>
      </c>
      <c r="B87" s="14" t="s">
        <v>148</v>
      </c>
      <c r="C87" s="12" t="s">
        <v>149</v>
      </c>
      <c r="D87" s="55"/>
      <c r="E87" s="39" t="str">
        <f t="shared" si="3"/>
        <v>Еще фото</v>
      </c>
      <c r="F87" s="31"/>
      <c r="G87" s="14" t="s">
        <v>88</v>
      </c>
      <c r="H87" s="14" t="s">
        <v>76</v>
      </c>
      <c r="I87" s="14" t="s">
        <v>150</v>
      </c>
      <c r="J87" s="14" t="s">
        <v>29</v>
      </c>
      <c r="K87" s="14" t="s">
        <v>151</v>
      </c>
      <c r="L87" s="58"/>
      <c r="M87" s="14"/>
      <c r="N87" s="14" t="s">
        <v>153</v>
      </c>
      <c r="O87" s="14"/>
      <c r="P87" s="14" t="s">
        <v>154</v>
      </c>
      <c r="Q87" s="32">
        <v>26999</v>
      </c>
      <c r="R87" s="33">
        <v>70.45</v>
      </c>
      <c r="S87" s="34">
        <v>9174.4354999999996</v>
      </c>
      <c r="T87" s="19" t="s">
        <v>84</v>
      </c>
      <c r="U87" s="20" t="s">
        <v>107</v>
      </c>
      <c r="V87" s="22">
        <v>44</v>
      </c>
      <c r="W87" s="22">
        <v>1</v>
      </c>
      <c r="X87" s="23"/>
    </row>
    <row r="88" spans="1:24" s="1" customFormat="1" ht="35" customHeight="1" x14ac:dyDescent="0.3">
      <c r="A88" s="11" t="s">
        <v>23</v>
      </c>
      <c r="B88" s="11" t="s">
        <v>156</v>
      </c>
      <c r="C88" s="12" t="s">
        <v>157</v>
      </c>
      <c r="D88" s="53"/>
      <c r="E88" s="39" t="str">
        <f>HYPERLINK("https://www.google.ru/search?q=BBW550EB&amp;newwindow=1&amp;tbm=isch","Еще фото")</f>
        <v>Еще фото</v>
      </c>
      <c r="F88" s="13"/>
      <c r="G88" s="11" t="s">
        <v>88</v>
      </c>
      <c r="H88" s="11" t="s">
        <v>76</v>
      </c>
      <c r="I88" s="14" t="s">
        <v>150</v>
      </c>
      <c r="J88" s="14" t="s">
        <v>29</v>
      </c>
      <c r="K88" s="15" t="s">
        <v>63</v>
      </c>
      <c r="L88" s="56" t="s">
        <v>158</v>
      </c>
      <c r="M88" s="14"/>
      <c r="N88" s="14" t="s">
        <v>159</v>
      </c>
      <c r="O88" s="14"/>
      <c r="P88" s="15" t="s">
        <v>160</v>
      </c>
      <c r="Q88" s="16">
        <v>19599</v>
      </c>
      <c r="R88" s="17">
        <v>58.78</v>
      </c>
      <c r="S88" s="18">
        <v>9289.4354999999996</v>
      </c>
      <c r="T88" s="19" t="s">
        <v>84</v>
      </c>
      <c r="U88" s="20" t="s">
        <v>161</v>
      </c>
      <c r="V88" s="22">
        <v>35</v>
      </c>
      <c r="W88" s="22">
        <v>2</v>
      </c>
      <c r="X88" s="23"/>
    </row>
    <row r="89" spans="1:24" s="1" customFormat="1" ht="35" customHeight="1" x14ac:dyDescent="0.3">
      <c r="A89" s="24" t="s">
        <v>23</v>
      </c>
      <c r="B89" s="24" t="s">
        <v>156</v>
      </c>
      <c r="C89" s="12" t="s">
        <v>157</v>
      </c>
      <c r="D89" s="54"/>
      <c r="E89" s="39" t="str">
        <f>HYPERLINK("https://www.google.ru/search?q=BBW550EB&amp;newwindow=1&amp;tbm=isch","Еще фото")</f>
        <v>Еще фото</v>
      </c>
      <c r="F89" s="13"/>
      <c r="G89" s="24" t="s">
        <v>88</v>
      </c>
      <c r="H89" s="24" t="s">
        <v>76</v>
      </c>
      <c r="I89" s="24" t="s">
        <v>150</v>
      </c>
      <c r="J89" s="14" t="s">
        <v>29</v>
      </c>
      <c r="K89" s="15" t="s">
        <v>63</v>
      </c>
      <c r="L89" s="57"/>
      <c r="M89" s="14"/>
      <c r="N89" s="14" t="s">
        <v>159</v>
      </c>
      <c r="O89" s="14"/>
      <c r="P89" s="15" t="s">
        <v>160</v>
      </c>
      <c r="Q89" s="16">
        <v>19599</v>
      </c>
      <c r="R89" s="17">
        <v>58.78</v>
      </c>
      <c r="S89" s="18">
        <v>9289.4354999999996</v>
      </c>
      <c r="T89" s="19" t="s">
        <v>84</v>
      </c>
      <c r="U89" s="20" t="s">
        <v>142</v>
      </c>
      <c r="V89" s="29">
        <v>35.5</v>
      </c>
      <c r="W89" s="22">
        <v>3</v>
      </c>
      <c r="X89" s="23"/>
    </row>
    <row r="90" spans="1:24" s="1" customFormat="1" ht="37.049999999999997" customHeight="1" x14ac:dyDescent="0.3">
      <c r="A90" s="24" t="s">
        <v>23</v>
      </c>
      <c r="B90" s="24" t="s">
        <v>156</v>
      </c>
      <c r="C90" s="12" t="s">
        <v>157</v>
      </c>
      <c r="D90" s="55"/>
      <c r="E90" s="39" t="str">
        <f>HYPERLINK("https://www.google.ru/search?q=BBW550EB&amp;newwindow=1&amp;tbm=isch","Еще фото")</f>
        <v>Еще фото</v>
      </c>
      <c r="F90" s="13"/>
      <c r="G90" s="24" t="s">
        <v>88</v>
      </c>
      <c r="H90" s="24" t="s">
        <v>76</v>
      </c>
      <c r="I90" s="24" t="s">
        <v>150</v>
      </c>
      <c r="J90" s="14" t="s">
        <v>29</v>
      </c>
      <c r="K90" s="15" t="s">
        <v>63</v>
      </c>
      <c r="L90" s="58"/>
      <c r="M90" s="14"/>
      <c r="N90" s="14" t="s">
        <v>159</v>
      </c>
      <c r="O90" s="14"/>
      <c r="P90" s="15" t="s">
        <v>160</v>
      </c>
      <c r="Q90" s="16">
        <v>19599</v>
      </c>
      <c r="R90" s="17">
        <v>58.78</v>
      </c>
      <c r="S90" s="18">
        <v>9289.4354999999996</v>
      </c>
      <c r="T90" s="19" t="s">
        <v>84</v>
      </c>
      <c r="U90" s="20" t="s">
        <v>85</v>
      </c>
      <c r="V90" s="29">
        <v>36.5</v>
      </c>
      <c r="W90" s="22">
        <v>3</v>
      </c>
      <c r="X90" s="23"/>
    </row>
    <row r="91" spans="1:24" s="1" customFormat="1" ht="52.05" customHeight="1" x14ac:dyDescent="0.3">
      <c r="A91" s="11" t="s">
        <v>23</v>
      </c>
      <c r="B91" s="11" t="s">
        <v>162</v>
      </c>
      <c r="C91" s="12" t="s">
        <v>163</v>
      </c>
      <c r="D91" s="59"/>
      <c r="E91" s="39" t="str">
        <f>HYPERLINK("https://www.google.ru/search?q=W5740GVC&amp;newwindow=1&amp;tbm=isch","Еще фото")</f>
        <v>Еще фото</v>
      </c>
      <c r="F91" s="13"/>
      <c r="G91" s="11" t="s">
        <v>88</v>
      </c>
      <c r="H91" s="11" t="s">
        <v>76</v>
      </c>
      <c r="I91" s="14" t="s">
        <v>150</v>
      </c>
      <c r="J91" s="14" t="s">
        <v>29</v>
      </c>
      <c r="K91" s="15" t="s">
        <v>63</v>
      </c>
      <c r="L91" s="56" t="s">
        <v>164</v>
      </c>
      <c r="M91" s="14"/>
      <c r="N91" s="14" t="s">
        <v>52</v>
      </c>
      <c r="O91" s="14"/>
      <c r="P91" s="15" t="s">
        <v>165</v>
      </c>
      <c r="Q91" s="16">
        <v>19599</v>
      </c>
      <c r="R91" s="17">
        <v>58.78</v>
      </c>
      <c r="S91" s="18">
        <v>9289.4354999999996</v>
      </c>
      <c r="T91" s="19" t="s">
        <v>84</v>
      </c>
      <c r="U91" s="20" t="s">
        <v>142</v>
      </c>
      <c r="V91" s="29">
        <v>35.5</v>
      </c>
      <c r="W91" s="22">
        <v>1</v>
      </c>
      <c r="X91" s="23"/>
    </row>
    <row r="92" spans="1:24" s="1" customFormat="1" ht="61.05" customHeight="1" x14ac:dyDescent="0.3">
      <c r="A92" s="24" t="s">
        <v>23</v>
      </c>
      <c r="B92" s="24" t="s">
        <v>162</v>
      </c>
      <c r="C92" s="12" t="s">
        <v>163</v>
      </c>
      <c r="D92" s="60"/>
      <c r="E92" s="39" t="str">
        <f>HYPERLINK("https://www.google.ru/search?q=W5740GVC&amp;newwindow=1&amp;tbm=isch","Еще фото")</f>
        <v>Еще фото</v>
      </c>
      <c r="F92" s="13"/>
      <c r="G92" s="24" t="s">
        <v>88</v>
      </c>
      <c r="H92" s="24" t="s">
        <v>76</v>
      </c>
      <c r="I92" s="24" t="s">
        <v>150</v>
      </c>
      <c r="J92" s="14" t="s">
        <v>29</v>
      </c>
      <c r="K92" s="15" t="s">
        <v>63</v>
      </c>
      <c r="L92" s="58"/>
      <c r="M92" s="14"/>
      <c r="N92" s="14" t="s">
        <v>52</v>
      </c>
      <c r="O92" s="14"/>
      <c r="P92" s="15" t="s">
        <v>165</v>
      </c>
      <c r="Q92" s="16">
        <v>19599</v>
      </c>
      <c r="R92" s="17">
        <v>58.78</v>
      </c>
      <c r="S92" s="18">
        <v>9289.4354999999996</v>
      </c>
      <c r="T92" s="19" t="s">
        <v>84</v>
      </c>
      <c r="U92" s="20" t="s">
        <v>155</v>
      </c>
      <c r="V92" s="22">
        <v>36</v>
      </c>
      <c r="W92" s="22">
        <v>1</v>
      </c>
      <c r="X92" s="23"/>
    </row>
    <row r="93" spans="1:24" s="1" customFormat="1" ht="14" customHeight="1" x14ac:dyDescent="0.3">
      <c r="A93" s="11" t="s">
        <v>23</v>
      </c>
      <c r="B93" s="11" t="s">
        <v>166</v>
      </c>
      <c r="C93" s="12" t="s">
        <v>167</v>
      </c>
      <c r="D93" s="53"/>
      <c r="E93" s="39" t="str">
        <f t="shared" ref="E93:E99" si="4">HYPERLINK("https://www.google.ru/search?q=BB480WG&amp;newwindow=1&amp;tbm=isch","Еще фото")</f>
        <v>Еще фото</v>
      </c>
      <c r="F93" s="13"/>
      <c r="G93" s="11" t="s">
        <v>168</v>
      </c>
      <c r="H93" s="11" t="s">
        <v>76</v>
      </c>
      <c r="I93" s="14" t="s">
        <v>150</v>
      </c>
      <c r="J93" s="14" t="s">
        <v>29</v>
      </c>
      <c r="K93" s="15" t="s">
        <v>30</v>
      </c>
      <c r="L93" s="56" t="s">
        <v>169</v>
      </c>
      <c r="M93" s="14"/>
      <c r="N93" s="14" t="s">
        <v>145</v>
      </c>
      <c r="O93" s="14"/>
      <c r="P93" s="15" t="s">
        <v>170</v>
      </c>
      <c r="Q93" s="16">
        <v>15799</v>
      </c>
      <c r="R93" s="17">
        <v>55.64</v>
      </c>
      <c r="S93" s="18">
        <v>8058.9354999999996</v>
      </c>
      <c r="T93" s="19" t="s">
        <v>84</v>
      </c>
      <c r="U93" s="20" t="s">
        <v>171</v>
      </c>
      <c r="V93" s="29">
        <v>36.5</v>
      </c>
      <c r="W93" s="22">
        <v>2</v>
      </c>
      <c r="X93" s="23"/>
    </row>
    <row r="94" spans="1:24" s="1" customFormat="1" ht="14" customHeight="1" x14ac:dyDescent="0.3">
      <c r="A94" s="24" t="s">
        <v>23</v>
      </c>
      <c r="B94" s="24" t="s">
        <v>166</v>
      </c>
      <c r="C94" s="12" t="s">
        <v>167</v>
      </c>
      <c r="D94" s="54"/>
      <c r="E94" s="39" t="str">
        <f t="shared" si="4"/>
        <v>Еще фото</v>
      </c>
      <c r="F94" s="13"/>
      <c r="G94" s="24" t="s">
        <v>168</v>
      </c>
      <c r="H94" s="24" t="s">
        <v>76</v>
      </c>
      <c r="I94" s="24" t="s">
        <v>150</v>
      </c>
      <c r="J94" s="14" t="s">
        <v>29</v>
      </c>
      <c r="K94" s="15" t="s">
        <v>30</v>
      </c>
      <c r="L94" s="57"/>
      <c r="M94" s="14"/>
      <c r="N94" s="14" t="s">
        <v>145</v>
      </c>
      <c r="O94" s="14"/>
      <c r="P94" s="15" t="s">
        <v>170</v>
      </c>
      <c r="Q94" s="16">
        <v>15799</v>
      </c>
      <c r="R94" s="17">
        <v>55.64</v>
      </c>
      <c r="S94" s="18">
        <v>8058.9354999999996</v>
      </c>
      <c r="T94" s="19" t="s">
        <v>84</v>
      </c>
      <c r="U94" s="20" t="s">
        <v>155</v>
      </c>
      <c r="V94" s="29">
        <v>38.5</v>
      </c>
      <c r="W94" s="22">
        <v>1</v>
      </c>
      <c r="X94" s="23"/>
    </row>
    <row r="95" spans="1:24" s="1" customFormat="1" ht="14" customHeight="1" x14ac:dyDescent="0.3">
      <c r="A95" s="24" t="s">
        <v>23</v>
      </c>
      <c r="B95" s="24" t="s">
        <v>166</v>
      </c>
      <c r="C95" s="12" t="s">
        <v>167</v>
      </c>
      <c r="D95" s="54"/>
      <c r="E95" s="39" t="str">
        <f t="shared" si="4"/>
        <v>Еще фото</v>
      </c>
      <c r="F95" s="13"/>
      <c r="G95" s="24" t="s">
        <v>168</v>
      </c>
      <c r="H95" s="24" t="s">
        <v>76</v>
      </c>
      <c r="I95" s="24" t="s">
        <v>150</v>
      </c>
      <c r="J95" s="14" t="s">
        <v>29</v>
      </c>
      <c r="K95" s="15" t="s">
        <v>30</v>
      </c>
      <c r="L95" s="57"/>
      <c r="M95" s="14"/>
      <c r="N95" s="14" t="s">
        <v>145</v>
      </c>
      <c r="O95" s="14"/>
      <c r="P95" s="15" t="s">
        <v>170</v>
      </c>
      <c r="Q95" s="16">
        <v>15799</v>
      </c>
      <c r="R95" s="17">
        <v>55.64</v>
      </c>
      <c r="S95" s="18">
        <v>8058.9354999999996</v>
      </c>
      <c r="T95" s="19" t="s">
        <v>84</v>
      </c>
      <c r="U95" s="20" t="s">
        <v>85</v>
      </c>
      <c r="V95" s="22">
        <v>39</v>
      </c>
      <c r="W95" s="22">
        <v>1</v>
      </c>
      <c r="X95" s="23"/>
    </row>
    <row r="96" spans="1:24" s="1" customFormat="1" ht="14" customHeight="1" x14ac:dyDescent="0.3">
      <c r="A96" s="24" t="s">
        <v>23</v>
      </c>
      <c r="B96" s="24" t="s">
        <v>166</v>
      </c>
      <c r="C96" s="12" t="s">
        <v>167</v>
      </c>
      <c r="D96" s="54"/>
      <c r="E96" s="39" t="str">
        <f t="shared" si="4"/>
        <v>Еще фото</v>
      </c>
      <c r="F96" s="13"/>
      <c r="G96" s="24" t="s">
        <v>168</v>
      </c>
      <c r="H96" s="24" t="s">
        <v>76</v>
      </c>
      <c r="I96" s="24" t="s">
        <v>150</v>
      </c>
      <c r="J96" s="14" t="s">
        <v>29</v>
      </c>
      <c r="K96" s="15" t="s">
        <v>30</v>
      </c>
      <c r="L96" s="57"/>
      <c r="M96" s="14"/>
      <c r="N96" s="14" t="s">
        <v>145</v>
      </c>
      <c r="O96" s="14"/>
      <c r="P96" s="15" t="s">
        <v>170</v>
      </c>
      <c r="Q96" s="16">
        <v>15799</v>
      </c>
      <c r="R96" s="17">
        <v>55.64</v>
      </c>
      <c r="S96" s="18">
        <v>8058.9354999999996</v>
      </c>
      <c r="T96" s="19" t="s">
        <v>84</v>
      </c>
      <c r="U96" s="20" t="s">
        <v>105</v>
      </c>
      <c r="V96" s="29">
        <v>39.5</v>
      </c>
      <c r="W96" s="22">
        <v>1</v>
      </c>
      <c r="X96" s="23"/>
    </row>
    <row r="97" spans="1:24" s="1" customFormat="1" ht="14" customHeight="1" x14ac:dyDescent="0.3">
      <c r="A97" s="24" t="s">
        <v>23</v>
      </c>
      <c r="B97" s="24" t="s">
        <v>166</v>
      </c>
      <c r="C97" s="12" t="s">
        <v>167</v>
      </c>
      <c r="D97" s="54"/>
      <c r="E97" s="39" t="str">
        <f t="shared" si="4"/>
        <v>Еще фото</v>
      </c>
      <c r="F97" s="13"/>
      <c r="G97" s="24" t="s">
        <v>168</v>
      </c>
      <c r="H97" s="24" t="s">
        <v>76</v>
      </c>
      <c r="I97" s="24" t="s">
        <v>150</v>
      </c>
      <c r="J97" s="14" t="s">
        <v>29</v>
      </c>
      <c r="K97" s="15" t="s">
        <v>30</v>
      </c>
      <c r="L97" s="57"/>
      <c r="M97" s="14"/>
      <c r="N97" s="14" t="s">
        <v>145</v>
      </c>
      <c r="O97" s="14"/>
      <c r="P97" s="15" t="s">
        <v>170</v>
      </c>
      <c r="Q97" s="16">
        <v>15799</v>
      </c>
      <c r="R97" s="17">
        <v>55.64</v>
      </c>
      <c r="S97" s="18">
        <v>8058.9354999999996</v>
      </c>
      <c r="T97" s="19" t="s">
        <v>84</v>
      </c>
      <c r="U97" s="20" t="s">
        <v>93</v>
      </c>
      <c r="V97" s="29">
        <v>40.5</v>
      </c>
      <c r="W97" s="22">
        <v>1</v>
      </c>
      <c r="X97" s="23"/>
    </row>
    <row r="98" spans="1:24" s="1" customFormat="1" ht="14" customHeight="1" x14ac:dyDescent="0.3">
      <c r="A98" s="24" t="s">
        <v>23</v>
      </c>
      <c r="B98" s="24" t="s">
        <v>166</v>
      </c>
      <c r="C98" s="12" t="s">
        <v>167</v>
      </c>
      <c r="D98" s="54"/>
      <c r="E98" s="39" t="str">
        <f t="shared" si="4"/>
        <v>Еще фото</v>
      </c>
      <c r="F98" s="13"/>
      <c r="G98" s="24" t="s">
        <v>168</v>
      </c>
      <c r="H98" s="24" t="s">
        <v>76</v>
      </c>
      <c r="I98" s="24" t="s">
        <v>150</v>
      </c>
      <c r="J98" s="14" t="s">
        <v>29</v>
      </c>
      <c r="K98" s="15" t="s">
        <v>30</v>
      </c>
      <c r="L98" s="57"/>
      <c r="M98" s="14"/>
      <c r="N98" s="14" t="s">
        <v>145</v>
      </c>
      <c r="O98" s="14"/>
      <c r="P98" s="15" t="s">
        <v>170</v>
      </c>
      <c r="Q98" s="16">
        <v>15799</v>
      </c>
      <c r="R98" s="17">
        <v>55.64</v>
      </c>
      <c r="S98" s="18">
        <v>8058.9354999999996</v>
      </c>
      <c r="T98" s="19" t="s">
        <v>84</v>
      </c>
      <c r="U98" s="20" t="s">
        <v>94</v>
      </c>
      <c r="V98" s="22">
        <v>41</v>
      </c>
      <c r="W98" s="22">
        <v>3</v>
      </c>
      <c r="X98" s="23"/>
    </row>
    <row r="99" spans="1:24" s="1" customFormat="1" ht="17" customHeight="1" x14ac:dyDescent="0.3">
      <c r="A99" s="24" t="s">
        <v>23</v>
      </c>
      <c r="B99" s="24" t="s">
        <v>166</v>
      </c>
      <c r="C99" s="12" t="s">
        <v>167</v>
      </c>
      <c r="D99" s="55"/>
      <c r="E99" s="39" t="str">
        <f t="shared" si="4"/>
        <v>Еще фото</v>
      </c>
      <c r="F99" s="13"/>
      <c r="G99" s="24" t="s">
        <v>168</v>
      </c>
      <c r="H99" s="24" t="s">
        <v>76</v>
      </c>
      <c r="I99" s="24" t="s">
        <v>150</v>
      </c>
      <c r="J99" s="14" t="s">
        <v>29</v>
      </c>
      <c r="K99" s="15" t="s">
        <v>30</v>
      </c>
      <c r="L99" s="58"/>
      <c r="M99" s="14"/>
      <c r="N99" s="14" t="s">
        <v>145</v>
      </c>
      <c r="O99" s="14"/>
      <c r="P99" s="15" t="s">
        <v>170</v>
      </c>
      <c r="Q99" s="16">
        <v>15799</v>
      </c>
      <c r="R99" s="17">
        <v>55.64</v>
      </c>
      <c r="S99" s="18">
        <v>8058.9354999999996</v>
      </c>
      <c r="T99" s="19" t="s">
        <v>84</v>
      </c>
      <c r="U99" s="20" t="s">
        <v>95</v>
      </c>
      <c r="V99" s="29">
        <v>41.5</v>
      </c>
      <c r="W99" s="22">
        <v>2</v>
      </c>
      <c r="X99" s="23"/>
    </row>
    <row r="100" spans="1:24" s="1" customFormat="1" ht="26" customHeight="1" x14ac:dyDescent="0.3">
      <c r="A100" s="11" t="s">
        <v>23</v>
      </c>
      <c r="B100" s="11" t="s">
        <v>172</v>
      </c>
      <c r="C100" s="12" t="s">
        <v>173</v>
      </c>
      <c r="D100" s="53"/>
      <c r="E100" s="39" t="str">
        <f>HYPERLINK("https://www.google.ru/search?q=M2002RPG&amp;newwindow=1&amp;tbm=isch","Еще фото")</f>
        <v>Еще фото</v>
      </c>
      <c r="F100" s="13"/>
      <c r="G100" s="11" t="s">
        <v>88</v>
      </c>
      <c r="H100" s="11" t="s">
        <v>76</v>
      </c>
      <c r="I100" s="14" t="s">
        <v>150</v>
      </c>
      <c r="J100" s="14" t="s">
        <v>29</v>
      </c>
      <c r="K100" s="15" t="s">
        <v>30</v>
      </c>
      <c r="L100" s="56" t="s">
        <v>174</v>
      </c>
      <c r="M100" s="14" t="s">
        <v>175</v>
      </c>
      <c r="N100" s="14" t="s">
        <v>43</v>
      </c>
      <c r="O100" s="14"/>
      <c r="P100" s="15" t="s">
        <v>176</v>
      </c>
      <c r="Q100" s="16">
        <v>26799</v>
      </c>
      <c r="R100" s="17">
        <v>52.43</v>
      </c>
      <c r="S100" s="18">
        <v>14659.9355</v>
      </c>
      <c r="T100" s="19" t="s">
        <v>84</v>
      </c>
      <c r="U100" s="20" t="s">
        <v>171</v>
      </c>
      <c r="V100" s="29">
        <v>36.5</v>
      </c>
      <c r="W100" s="22">
        <v>2</v>
      </c>
      <c r="X100" s="23"/>
    </row>
    <row r="101" spans="1:24" s="1" customFormat="1" ht="26" customHeight="1" x14ac:dyDescent="0.3">
      <c r="A101" s="24" t="s">
        <v>23</v>
      </c>
      <c r="B101" s="24" t="s">
        <v>172</v>
      </c>
      <c r="C101" s="12" t="s">
        <v>173</v>
      </c>
      <c r="D101" s="54"/>
      <c r="E101" s="39" t="str">
        <f>HYPERLINK("https://www.google.ru/search?q=M2002RPG&amp;newwindow=1&amp;tbm=isch","Еще фото")</f>
        <v>Еще фото</v>
      </c>
      <c r="F101" s="13"/>
      <c r="G101" s="24" t="s">
        <v>88</v>
      </c>
      <c r="H101" s="24" t="s">
        <v>76</v>
      </c>
      <c r="I101" s="24" t="s">
        <v>150</v>
      </c>
      <c r="J101" s="14" t="s">
        <v>29</v>
      </c>
      <c r="K101" s="15" t="s">
        <v>30</v>
      </c>
      <c r="L101" s="57"/>
      <c r="M101" s="14" t="s">
        <v>175</v>
      </c>
      <c r="N101" s="14" t="s">
        <v>43</v>
      </c>
      <c r="O101" s="14"/>
      <c r="P101" s="15" t="s">
        <v>176</v>
      </c>
      <c r="Q101" s="16">
        <v>26799</v>
      </c>
      <c r="R101" s="17">
        <v>52.43</v>
      </c>
      <c r="S101" s="18">
        <v>14659.9355</v>
      </c>
      <c r="T101" s="19" t="s">
        <v>84</v>
      </c>
      <c r="U101" s="20" t="s">
        <v>161</v>
      </c>
      <c r="V101" s="22">
        <v>37</v>
      </c>
      <c r="W101" s="22">
        <v>1</v>
      </c>
      <c r="X101" s="23"/>
    </row>
    <row r="102" spans="1:24" s="1" customFormat="1" ht="26" customHeight="1" x14ac:dyDescent="0.3">
      <c r="A102" s="24" t="s">
        <v>23</v>
      </c>
      <c r="B102" s="24" t="s">
        <v>172</v>
      </c>
      <c r="C102" s="12" t="s">
        <v>173</v>
      </c>
      <c r="D102" s="54"/>
      <c r="E102" s="39" t="str">
        <f>HYPERLINK("https://www.google.ru/search?q=M2002RPG&amp;newwindow=1&amp;tbm=isch","Еще фото")</f>
        <v>Еще фото</v>
      </c>
      <c r="F102" s="13"/>
      <c r="G102" s="24" t="s">
        <v>88</v>
      </c>
      <c r="H102" s="24" t="s">
        <v>76</v>
      </c>
      <c r="I102" s="24" t="s">
        <v>150</v>
      </c>
      <c r="J102" s="14" t="s">
        <v>29</v>
      </c>
      <c r="K102" s="15" t="s">
        <v>30</v>
      </c>
      <c r="L102" s="57"/>
      <c r="M102" s="14" t="s">
        <v>175</v>
      </c>
      <c r="N102" s="14" t="s">
        <v>43</v>
      </c>
      <c r="O102" s="14"/>
      <c r="P102" s="15" t="s">
        <v>176</v>
      </c>
      <c r="Q102" s="16">
        <v>26799</v>
      </c>
      <c r="R102" s="17">
        <v>52.43</v>
      </c>
      <c r="S102" s="18">
        <v>14659.9355</v>
      </c>
      <c r="T102" s="19" t="s">
        <v>84</v>
      </c>
      <c r="U102" s="20" t="s">
        <v>142</v>
      </c>
      <c r="V102" s="29">
        <v>37.5</v>
      </c>
      <c r="W102" s="22">
        <v>2</v>
      </c>
      <c r="X102" s="23"/>
    </row>
    <row r="103" spans="1:24" s="1" customFormat="1" ht="26" customHeight="1" x14ac:dyDescent="0.3">
      <c r="A103" s="24" t="s">
        <v>23</v>
      </c>
      <c r="B103" s="24" t="s">
        <v>172</v>
      </c>
      <c r="C103" s="12" t="s">
        <v>173</v>
      </c>
      <c r="D103" s="55"/>
      <c r="E103" s="39" t="str">
        <f>HYPERLINK("https://www.google.ru/search?q=M2002RPG&amp;newwindow=1&amp;tbm=isch","Еще фото")</f>
        <v>Еще фото</v>
      </c>
      <c r="F103" s="13"/>
      <c r="G103" s="24" t="s">
        <v>88</v>
      </c>
      <c r="H103" s="24" t="s">
        <v>76</v>
      </c>
      <c r="I103" s="24" t="s">
        <v>150</v>
      </c>
      <c r="J103" s="14" t="s">
        <v>29</v>
      </c>
      <c r="K103" s="15" t="s">
        <v>30</v>
      </c>
      <c r="L103" s="58"/>
      <c r="M103" s="14" t="s">
        <v>175</v>
      </c>
      <c r="N103" s="14" t="s">
        <v>43</v>
      </c>
      <c r="O103" s="14"/>
      <c r="P103" s="15" t="s">
        <v>176</v>
      </c>
      <c r="Q103" s="16">
        <v>26799</v>
      </c>
      <c r="R103" s="17">
        <v>52.43</v>
      </c>
      <c r="S103" s="18">
        <v>14659.9355</v>
      </c>
      <c r="T103" s="19" t="s">
        <v>84</v>
      </c>
      <c r="U103" s="20" t="s">
        <v>155</v>
      </c>
      <c r="V103" s="29">
        <v>38.5</v>
      </c>
      <c r="W103" s="22">
        <v>1</v>
      </c>
      <c r="X103" s="23"/>
    </row>
    <row r="104" spans="1:24" s="1" customFormat="1" ht="26" customHeight="1" x14ac:dyDescent="0.3">
      <c r="A104" s="11" t="s">
        <v>23</v>
      </c>
      <c r="B104" s="11" t="s">
        <v>156</v>
      </c>
      <c r="C104" s="12" t="s">
        <v>177</v>
      </c>
      <c r="D104" s="53"/>
      <c r="E104" s="39" t="str">
        <f>HYPERLINK("https://www.google.ru/search?q=BBW550EA&amp;newwindow=1&amp;tbm=isch","Еще фото")</f>
        <v>Еще фото</v>
      </c>
      <c r="F104" s="13"/>
      <c r="G104" s="11" t="s">
        <v>88</v>
      </c>
      <c r="H104" s="11" t="s">
        <v>76</v>
      </c>
      <c r="I104" s="14" t="s">
        <v>150</v>
      </c>
      <c r="J104" s="14" t="s">
        <v>29</v>
      </c>
      <c r="K104" s="15" t="s">
        <v>63</v>
      </c>
      <c r="L104" s="56" t="s">
        <v>158</v>
      </c>
      <c r="M104" s="14"/>
      <c r="N104" s="14" t="s">
        <v>145</v>
      </c>
      <c r="O104" s="14"/>
      <c r="P104" s="15" t="s">
        <v>160</v>
      </c>
      <c r="Q104" s="16">
        <v>19599</v>
      </c>
      <c r="R104" s="17">
        <v>52.41</v>
      </c>
      <c r="S104" s="18">
        <v>10726.9355</v>
      </c>
      <c r="T104" s="19" t="s">
        <v>84</v>
      </c>
      <c r="U104" s="20" t="s">
        <v>161</v>
      </c>
      <c r="V104" s="22">
        <v>35</v>
      </c>
      <c r="W104" s="22">
        <v>2</v>
      </c>
      <c r="X104" s="23"/>
    </row>
    <row r="105" spans="1:24" s="1" customFormat="1" ht="26" customHeight="1" x14ac:dyDescent="0.3">
      <c r="A105" s="24" t="s">
        <v>23</v>
      </c>
      <c r="B105" s="24" t="s">
        <v>156</v>
      </c>
      <c r="C105" s="12" t="s">
        <v>177</v>
      </c>
      <c r="D105" s="54"/>
      <c r="E105" s="39" t="str">
        <f>HYPERLINK("https://www.google.ru/search?q=BBW550EA&amp;newwindow=1&amp;tbm=isch","Еще фото")</f>
        <v>Еще фото</v>
      </c>
      <c r="F105" s="13"/>
      <c r="G105" s="24" t="s">
        <v>88</v>
      </c>
      <c r="H105" s="24" t="s">
        <v>76</v>
      </c>
      <c r="I105" s="24" t="s">
        <v>150</v>
      </c>
      <c r="J105" s="14" t="s">
        <v>29</v>
      </c>
      <c r="K105" s="15" t="s">
        <v>63</v>
      </c>
      <c r="L105" s="57"/>
      <c r="M105" s="14"/>
      <c r="N105" s="14" t="s">
        <v>145</v>
      </c>
      <c r="O105" s="14"/>
      <c r="P105" s="15" t="s">
        <v>160</v>
      </c>
      <c r="Q105" s="16">
        <v>19599</v>
      </c>
      <c r="R105" s="17">
        <v>52.41</v>
      </c>
      <c r="S105" s="18">
        <v>10726.9355</v>
      </c>
      <c r="T105" s="19" t="s">
        <v>84</v>
      </c>
      <c r="U105" s="20" t="s">
        <v>142</v>
      </c>
      <c r="V105" s="29">
        <v>35.5</v>
      </c>
      <c r="W105" s="22">
        <v>2</v>
      </c>
      <c r="X105" s="23"/>
    </row>
    <row r="106" spans="1:24" s="1" customFormat="1" ht="26" customHeight="1" x14ac:dyDescent="0.3">
      <c r="A106" s="24" t="s">
        <v>23</v>
      </c>
      <c r="B106" s="24" t="s">
        <v>156</v>
      </c>
      <c r="C106" s="12" t="s">
        <v>177</v>
      </c>
      <c r="D106" s="54"/>
      <c r="E106" s="39" t="str">
        <f>HYPERLINK("https://www.google.ru/search?q=BBW550EA&amp;newwindow=1&amp;tbm=isch","Еще фото")</f>
        <v>Еще фото</v>
      </c>
      <c r="F106" s="13"/>
      <c r="G106" s="24" t="s">
        <v>88</v>
      </c>
      <c r="H106" s="24" t="s">
        <v>76</v>
      </c>
      <c r="I106" s="24" t="s">
        <v>150</v>
      </c>
      <c r="J106" s="14" t="s">
        <v>29</v>
      </c>
      <c r="K106" s="15" t="s">
        <v>63</v>
      </c>
      <c r="L106" s="57"/>
      <c r="M106" s="14"/>
      <c r="N106" s="14" t="s">
        <v>145</v>
      </c>
      <c r="O106" s="14"/>
      <c r="P106" s="15" t="s">
        <v>160</v>
      </c>
      <c r="Q106" s="16">
        <v>19599</v>
      </c>
      <c r="R106" s="17">
        <v>52.41</v>
      </c>
      <c r="S106" s="18">
        <v>10726.9355</v>
      </c>
      <c r="T106" s="19" t="s">
        <v>84</v>
      </c>
      <c r="U106" s="20" t="s">
        <v>85</v>
      </c>
      <c r="V106" s="29">
        <v>36.5</v>
      </c>
      <c r="W106" s="22">
        <v>5</v>
      </c>
      <c r="X106" s="23"/>
    </row>
    <row r="107" spans="1:24" s="1" customFormat="1" ht="26" customHeight="1" x14ac:dyDescent="0.3">
      <c r="A107" s="24" t="s">
        <v>23</v>
      </c>
      <c r="B107" s="24" t="s">
        <v>156</v>
      </c>
      <c r="C107" s="12" t="s">
        <v>177</v>
      </c>
      <c r="D107" s="55"/>
      <c r="E107" s="39" t="str">
        <f>HYPERLINK("https://www.google.ru/search?q=BBW550EA&amp;newwindow=1&amp;tbm=isch","Еще фото")</f>
        <v>Еще фото</v>
      </c>
      <c r="F107" s="13"/>
      <c r="G107" s="24" t="s">
        <v>88</v>
      </c>
      <c r="H107" s="24" t="s">
        <v>76</v>
      </c>
      <c r="I107" s="24" t="s">
        <v>150</v>
      </c>
      <c r="J107" s="14" t="s">
        <v>29</v>
      </c>
      <c r="K107" s="15" t="s">
        <v>63</v>
      </c>
      <c r="L107" s="58"/>
      <c r="M107" s="14"/>
      <c r="N107" s="14" t="s">
        <v>145</v>
      </c>
      <c r="O107" s="14"/>
      <c r="P107" s="15" t="s">
        <v>160</v>
      </c>
      <c r="Q107" s="16">
        <v>19599</v>
      </c>
      <c r="R107" s="17">
        <v>52.41</v>
      </c>
      <c r="S107" s="18">
        <v>10726.9355</v>
      </c>
      <c r="T107" s="19" t="s">
        <v>84</v>
      </c>
      <c r="U107" s="20" t="s">
        <v>105</v>
      </c>
      <c r="V107" s="22">
        <v>37</v>
      </c>
      <c r="W107" s="22">
        <v>2</v>
      </c>
      <c r="X107" s="23"/>
    </row>
    <row r="108" spans="1:24" s="1" customFormat="1" ht="52.05" customHeight="1" x14ac:dyDescent="0.3">
      <c r="A108" s="11" t="s">
        <v>23</v>
      </c>
      <c r="B108" s="11" t="s">
        <v>178</v>
      </c>
      <c r="C108" s="12" t="s">
        <v>179</v>
      </c>
      <c r="D108" s="59"/>
      <c r="E108" s="39" t="str">
        <f>HYPERLINK("https://www.google.ru/search?q=WH574MB2&amp;newwindow=1&amp;tbm=isch","Еще фото")</f>
        <v>Еще фото</v>
      </c>
      <c r="F108" s="13"/>
      <c r="G108" s="11" t="s">
        <v>88</v>
      </c>
      <c r="H108" s="11" t="s">
        <v>76</v>
      </c>
      <c r="I108" s="14" t="s">
        <v>150</v>
      </c>
      <c r="J108" s="14" t="s">
        <v>29</v>
      </c>
      <c r="K108" s="15" t="s">
        <v>63</v>
      </c>
      <c r="L108" s="56" t="s">
        <v>180</v>
      </c>
      <c r="M108" s="14" t="s">
        <v>181</v>
      </c>
      <c r="N108" s="14" t="s">
        <v>65</v>
      </c>
      <c r="O108" s="14" t="s">
        <v>182</v>
      </c>
      <c r="P108" s="15" t="s">
        <v>183</v>
      </c>
      <c r="Q108" s="16">
        <v>24299</v>
      </c>
      <c r="R108" s="17">
        <v>48.85</v>
      </c>
      <c r="S108" s="18">
        <v>14291.9355</v>
      </c>
      <c r="T108" s="19" t="s">
        <v>84</v>
      </c>
      <c r="U108" s="20" t="s">
        <v>161</v>
      </c>
      <c r="V108" s="22">
        <v>35</v>
      </c>
      <c r="W108" s="22">
        <v>3</v>
      </c>
      <c r="X108" s="23"/>
    </row>
    <row r="109" spans="1:24" s="1" customFormat="1" ht="61.05" customHeight="1" x14ac:dyDescent="0.3">
      <c r="A109" s="24" t="s">
        <v>23</v>
      </c>
      <c r="B109" s="24" t="s">
        <v>178</v>
      </c>
      <c r="C109" s="12" t="s">
        <v>179</v>
      </c>
      <c r="D109" s="60"/>
      <c r="E109" s="39" t="str">
        <f>HYPERLINK("https://www.google.ru/search?q=WH574MB2&amp;newwindow=1&amp;tbm=isch","Еще фото")</f>
        <v>Еще фото</v>
      </c>
      <c r="F109" s="13"/>
      <c r="G109" s="24" t="s">
        <v>88</v>
      </c>
      <c r="H109" s="24" t="s">
        <v>76</v>
      </c>
      <c r="I109" s="24" t="s">
        <v>150</v>
      </c>
      <c r="J109" s="14" t="s">
        <v>29</v>
      </c>
      <c r="K109" s="15" t="s">
        <v>63</v>
      </c>
      <c r="L109" s="58"/>
      <c r="M109" s="14" t="s">
        <v>181</v>
      </c>
      <c r="N109" s="14" t="s">
        <v>65</v>
      </c>
      <c r="O109" s="14" t="s">
        <v>182</v>
      </c>
      <c r="P109" s="15" t="s">
        <v>183</v>
      </c>
      <c r="Q109" s="16">
        <v>24299</v>
      </c>
      <c r="R109" s="17">
        <v>48.85</v>
      </c>
      <c r="S109" s="18">
        <v>14291.9355</v>
      </c>
      <c r="T109" s="19" t="s">
        <v>84</v>
      </c>
      <c r="U109" s="20" t="s">
        <v>142</v>
      </c>
      <c r="V109" s="29">
        <v>35.5</v>
      </c>
      <c r="W109" s="22">
        <v>4</v>
      </c>
      <c r="X109" s="23"/>
    </row>
    <row r="110" spans="1:24" s="1" customFormat="1" ht="52.05" customHeight="1" x14ac:dyDescent="0.3">
      <c r="A110" s="11" t="s">
        <v>23</v>
      </c>
      <c r="B110" s="11" t="s">
        <v>184</v>
      </c>
      <c r="C110" s="12" t="s">
        <v>185</v>
      </c>
      <c r="D110" s="59"/>
      <c r="E110" s="39" t="str">
        <f>HYPERLINK("https://www.google.ru/search?q=MSRCELSO&amp;newwindow=1&amp;tbm=isch","Еще фото")</f>
        <v>Еще фото</v>
      </c>
      <c r="F110" s="13"/>
      <c r="G110" s="11" t="s">
        <v>88</v>
      </c>
      <c r="H110" s="11" t="s">
        <v>76</v>
      </c>
      <c r="I110" s="14" t="s">
        <v>150</v>
      </c>
      <c r="J110" s="14" t="s">
        <v>29</v>
      </c>
      <c r="K110" s="15" t="s">
        <v>30</v>
      </c>
      <c r="L110" s="56" t="s">
        <v>186</v>
      </c>
      <c r="M110" s="14"/>
      <c r="N110" s="14" t="s">
        <v>187</v>
      </c>
      <c r="O110" s="14"/>
      <c r="P110" s="15" t="s">
        <v>188</v>
      </c>
      <c r="Q110" s="16">
        <v>42999</v>
      </c>
      <c r="R110" s="17">
        <v>48</v>
      </c>
      <c r="S110" s="18">
        <v>25713.401999999998</v>
      </c>
      <c r="T110" s="19" t="s">
        <v>84</v>
      </c>
      <c r="U110" s="20" t="s">
        <v>85</v>
      </c>
      <c r="V110" s="22">
        <v>39</v>
      </c>
      <c r="W110" s="22">
        <v>5</v>
      </c>
      <c r="X110" s="23"/>
    </row>
    <row r="111" spans="1:24" s="1" customFormat="1" ht="61.05" customHeight="1" x14ac:dyDescent="0.3">
      <c r="A111" s="24" t="s">
        <v>23</v>
      </c>
      <c r="B111" s="24" t="s">
        <v>184</v>
      </c>
      <c r="C111" s="12" t="s">
        <v>185</v>
      </c>
      <c r="D111" s="60"/>
      <c r="E111" s="39" t="str">
        <f>HYPERLINK("https://www.google.ru/search?q=MSRCELSO&amp;newwindow=1&amp;tbm=isch","Еще фото")</f>
        <v>Еще фото</v>
      </c>
      <c r="F111" s="13"/>
      <c r="G111" s="24" t="s">
        <v>88</v>
      </c>
      <c r="H111" s="24" t="s">
        <v>76</v>
      </c>
      <c r="I111" s="24" t="s">
        <v>150</v>
      </c>
      <c r="J111" s="14" t="s">
        <v>29</v>
      </c>
      <c r="K111" s="15" t="s">
        <v>30</v>
      </c>
      <c r="L111" s="58"/>
      <c r="M111" s="14"/>
      <c r="N111" s="14" t="s">
        <v>187</v>
      </c>
      <c r="O111" s="14"/>
      <c r="P111" s="15" t="s">
        <v>188</v>
      </c>
      <c r="Q111" s="16">
        <v>42999</v>
      </c>
      <c r="R111" s="17">
        <v>48</v>
      </c>
      <c r="S111" s="18">
        <v>25713.401999999998</v>
      </c>
      <c r="T111" s="19" t="s">
        <v>84</v>
      </c>
      <c r="U111" s="20" t="s">
        <v>105</v>
      </c>
      <c r="V111" s="29">
        <v>39.5</v>
      </c>
      <c r="W111" s="22">
        <v>4</v>
      </c>
      <c r="X111" s="23"/>
    </row>
    <row r="112" spans="1:24" s="1" customFormat="1" ht="108" customHeight="1" x14ac:dyDescent="0.3">
      <c r="A112" s="11" t="s">
        <v>23</v>
      </c>
      <c r="B112" s="11" t="s">
        <v>189</v>
      </c>
      <c r="C112" s="12" t="s">
        <v>190</v>
      </c>
      <c r="D112" s="28"/>
      <c r="E112" s="39" t="str">
        <f>HYPERLINK("https://www.google.ru/search?q=U10006BR&amp;newwindow=1&amp;tbm=isch","Еще фото")</f>
        <v>Еще фото</v>
      </c>
      <c r="F112" s="13"/>
      <c r="G112" s="11" t="s">
        <v>88</v>
      </c>
      <c r="H112" s="11" t="s">
        <v>76</v>
      </c>
      <c r="I112" s="14" t="s">
        <v>150</v>
      </c>
      <c r="J112" s="14" t="s">
        <v>29</v>
      </c>
      <c r="K112" s="15" t="s">
        <v>151</v>
      </c>
      <c r="L112" s="14" t="s">
        <v>191</v>
      </c>
      <c r="M112" s="14"/>
      <c r="N112" s="14" t="s">
        <v>32</v>
      </c>
      <c r="O112" s="14"/>
      <c r="P112" s="15" t="s">
        <v>192</v>
      </c>
      <c r="Q112" s="16">
        <v>24699</v>
      </c>
      <c r="R112" s="17">
        <v>48</v>
      </c>
      <c r="S112" s="18">
        <v>14770.001999999999</v>
      </c>
      <c r="T112" s="19" t="s">
        <v>84</v>
      </c>
      <c r="U112" s="20" t="s">
        <v>95</v>
      </c>
      <c r="V112" s="29">
        <v>41.5</v>
      </c>
      <c r="W112" s="22">
        <v>3</v>
      </c>
      <c r="X112" s="23"/>
    </row>
    <row r="113" spans="1:24" s="1" customFormat="1" ht="11" customHeight="1" x14ac:dyDescent="0.3">
      <c r="A113" s="11" t="s">
        <v>23</v>
      </c>
      <c r="B113" s="11" t="s">
        <v>193</v>
      </c>
      <c r="C113" s="12" t="s">
        <v>194</v>
      </c>
      <c r="D113" s="53"/>
      <c r="E113" s="39" t="str">
        <f t="shared" ref="E113:E124" si="5">HYPERLINK("https://www.google.ru/search?q=U4717K6&amp;newwindow=1&amp;tbm=isch","Еще фото")</f>
        <v>Еще фото</v>
      </c>
      <c r="F113" s="26" t="s">
        <v>41</v>
      </c>
      <c r="G113" s="11" t="s">
        <v>88</v>
      </c>
      <c r="H113" s="11" t="s">
        <v>76</v>
      </c>
      <c r="I113" s="14" t="s">
        <v>150</v>
      </c>
      <c r="J113" s="14" t="s">
        <v>29</v>
      </c>
      <c r="K113" s="15" t="s">
        <v>151</v>
      </c>
      <c r="L113" s="56" t="s">
        <v>195</v>
      </c>
      <c r="M113" s="14"/>
      <c r="N113" s="14" t="s">
        <v>43</v>
      </c>
      <c r="O113" s="14"/>
      <c r="P113" s="15" t="s">
        <v>196</v>
      </c>
      <c r="Q113" s="16">
        <v>12199</v>
      </c>
      <c r="R113" s="17">
        <v>48</v>
      </c>
      <c r="S113" s="18">
        <v>7295.0019999999986</v>
      </c>
      <c r="T113" s="19" t="s">
        <v>84</v>
      </c>
      <c r="U113" s="20" t="s">
        <v>171</v>
      </c>
      <c r="V113" s="29">
        <v>36.5</v>
      </c>
      <c r="W113" s="22">
        <v>1</v>
      </c>
      <c r="X113" s="23"/>
    </row>
    <row r="114" spans="1:24" s="1" customFormat="1" ht="11" customHeight="1" x14ac:dyDescent="0.3">
      <c r="A114" s="24" t="s">
        <v>23</v>
      </c>
      <c r="B114" s="24" t="s">
        <v>193</v>
      </c>
      <c r="C114" s="12" t="s">
        <v>194</v>
      </c>
      <c r="D114" s="54"/>
      <c r="E114" s="39" t="str">
        <f t="shared" si="5"/>
        <v>Еще фото</v>
      </c>
      <c r="F114" s="26" t="s">
        <v>41</v>
      </c>
      <c r="G114" s="24" t="s">
        <v>88</v>
      </c>
      <c r="H114" s="24" t="s">
        <v>76</v>
      </c>
      <c r="I114" s="24" t="s">
        <v>150</v>
      </c>
      <c r="J114" s="14" t="s">
        <v>29</v>
      </c>
      <c r="K114" s="15" t="s">
        <v>151</v>
      </c>
      <c r="L114" s="57"/>
      <c r="M114" s="14"/>
      <c r="N114" s="14" t="s">
        <v>43</v>
      </c>
      <c r="O114" s="14"/>
      <c r="P114" s="15" t="s">
        <v>196</v>
      </c>
      <c r="Q114" s="16">
        <v>12199</v>
      </c>
      <c r="R114" s="17">
        <v>48</v>
      </c>
      <c r="S114" s="18">
        <v>7295.0019999999986</v>
      </c>
      <c r="T114" s="19" t="s">
        <v>84</v>
      </c>
      <c r="U114" s="20" t="s">
        <v>142</v>
      </c>
      <c r="V114" s="29">
        <v>37.5</v>
      </c>
      <c r="W114" s="22">
        <v>1</v>
      </c>
      <c r="X114" s="23"/>
    </row>
    <row r="115" spans="1:24" s="1" customFormat="1" ht="11" customHeight="1" x14ac:dyDescent="0.3">
      <c r="A115" s="24" t="s">
        <v>23</v>
      </c>
      <c r="B115" s="24" t="s">
        <v>193</v>
      </c>
      <c r="C115" s="12" t="s">
        <v>194</v>
      </c>
      <c r="D115" s="54"/>
      <c r="E115" s="39" t="str">
        <f t="shared" si="5"/>
        <v>Еще фото</v>
      </c>
      <c r="F115" s="26" t="s">
        <v>41</v>
      </c>
      <c r="G115" s="24" t="s">
        <v>88</v>
      </c>
      <c r="H115" s="24" t="s">
        <v>76</v>
      </c>
      <c r="I115" s="24" t="s">
        <v>150</v>
      </c>
      <c r="J115" s="14" t="s">
        <v>29</v>
      </c>
      <c r="K115" s="15" t="s">
        <v>151</v>
      </c>
      <c r="L115" s="57"/>
      <c r="M115" s="14"/>
      <c r="N115" s="14" t="s">
        <v>43</v>
      </c>
      <c r="O115" s="14"/>
      <c r="P115" s="15" t="s">
        <v>196</v>
      </c>
      <c r="Q115" s="16">
        <v>12199</v>
      </c>
      <c r="R115" s="17">
        <v>48</v>
      </c>
      <c r="S115" s="18">
        <v>7295.0019999999986</v>
      </c>
      <c r="T115" s="19" t="s">
        <v>84</v>
      </c>
      <c r="U115" s="20" t="s">
        <v>155</v>
      </c>
      <c r="V115" s="29">
        <v>38.5</v>
      </c>
      <c r="W115" s="22">
        <v>1</v>
      </c>
      <c r="X115" s="23"/>
    </row>
    <row r="116" spans="1:24" s="1" customFormat="1" ht="11" customHeight="1" x14ac:dyDescent="0.3">
      <c r="A116" s="24" t="s">
        <v>23</v>
      </c>
      <c r="B116" s="24" t="s">
        <v>193</v>
      </c>
      <c r="C116" s="12" t="s">
        <v>194</v>
      </c>
      <c r="D116" s="54"/>
      <c r="E116" s="39" t="str">
        <f t="shared" si="5"/>
        <v>Еще фото</v>
      </c>
      <c r="F116" s="26" t="s">
        <v>41</v>
      </c>
      <c r="G116" s="24" t="s">
        <v>88</v>
      </c>
      <c r="H116" s="24" t="s">
        <v>76</v>
      </c>
      <c r="I116" s="24" t="s">
        <v>150</v>
      </c>
      <c r="J116" s="14" t="s">
        <v>29</v>
      </c>
      <c r="K116" s="15" t="s">
        <v>151</v>
      </c>
      <c r="L116" s="57"/>
      <c r="M116" s="14"/>
      <c r="N116" s="14" t="s">
        <v>43</v>
      </c>
      <c r="O116" s="14"/>
      <c r="P116" s="15" t="s">
        <v>196</v>
      </c>
      <c r="Q116" s="16">
        <v>12199</v>
      </c>
      <c r="R116" s="17">
        <v>48</v>
      </c>
      <c r="S116" s="18">
        <v>7295.0019999999986</v>
      </c>
      <c r="T116" s="19" t="s">
        <v>84</v>
      </c>
      <c r="U116" s="20" t="s">
        <v>85</v>
      </c>
      <c r="V116" s="22">
        <v>39</v>
      </c>
      <c r="W116" s="22">
        <v>1</v>
      </c>
      <c r="X116" s="23"/>
    </row>
    <row r="117" spans="1:24" s="1" customFormat="1" ht="11" customHeight="1" x14ac:dyDescent="0.3">
      <c r="A117" s="24" t="s">
        <v>23</v>
      </c>
      <c r="B117" s="24" t="s">
        <v>193</v>
      </c>
      <c r="C117" s="12" t="s">
        <v>194</v>
      </c>
      <c r="D117" s="54"/>
      <c r="E117" s="39" t="str">
        <f t="shared" si="5"/>
        <v>Еще фото</v>
      </c>
      <c r="F117" s="26" t="s">
        <v>41</v>
      </c>
      <c r="G117" s="24" t="s">
        <v>88</v>
      </c>
      <c r="H117" s="24" t="s">
        <v>76</v>
      </c>
      <c r="I117" s="24" t="s">
        <v>150</v>
      </c>
      <c r="J117" s="14" t="s">
        <v>29</v>
      </c>
      <c r="K117" s="15" t="s">
        <v>151</v>
      </c>
      <c r="L117" s="57"/>
      <c r="M117" s="14"/>
      <c r="N117" s="14" t="s">
        <v>43</v>
      </c>
      <c r="O117" s="14"/>
      <c r="P117" s="15" t="s">
        <v>196</v>
      </c>
      <c r="Q117" s="16">
        <v>12199</v>
      </c>
      <c r="R117" s="17">
        <v>48</v>
      </c>
      <c r="S117" s="18">
        <v>7295.0019999999986</v>
      </c>
      <c r="T117" s="19" t="s">
        <v>84</v>
      </c>
      <c r="U117" s="20" t="s">
        <v>105</v>
      </c>
      <c r="V117" s="29">
        <v>39.5</v>
      </c>
      <c r="W117" s="22">
        <v>2</v>
      </c>
      <c r="X117" s="23"/>
    </row>
    <row r="118" spans="1:24" s="1" customFormat="1" ht="11" customHeight="1" x14ac:dyDescent="0.3">
      <c r="A118" s="24" t="s">
        <v>23</v>
      </c>
      <c r="B118" s="24" t="s">
        <v>193</v>
      </c>
      <c r="C118" s="12" t="s">
        <v>194</v>
      </c>
      <c r="D118" s="54"/>
      <c r="E118" s="39" t="str">
        <f t="shared" si="5"/>
        <v>Еще фото</v>
      </c>
      <c r="F118" s="26" t="s">
        <v>41</v>
      </c>
      <c r="G118" s="24" t="s">
        <v>88</v>
      </c>
      <c r="H118" s="24" t="s">
        <v>76</v>
      </c>
      <c r="I118" s="24" t="s">
        <v>150</v>
      </c>
      <c r="J118" s="14" t="s">
        <v>29</v>
      </c>
      <c r="K118" s="15" t="s">
        <v>151</v>
      </c>
      <c r="L118" s="57"/>
      <c r="M118" s="14"/>
      <c r="N118" s="14" t="s">
        <v>43</v>
      </c>
      <c r="O118" s="14"/>
      <c r="P118" s="15" t="s">
        <v>196</v>
      </c>
      <c r="Q118" s="16">
        <v>12199</v>
      </c>
      <c r="R118" s="17">
        <v>48</v>
      </c>
      <c r="S118" s="18">
        <v>7295.0019999999986</v>
      </c>
      <c r="T118" s="19" t="s">
        <v>84</v>
      </c>
      <c r="U118" s="20" t="s">
        <v>93</v>
      </c>
      <c r="V118" s="29">
        <v>40.5</v>
      </c>
      <c r="W118" s="22">
        <v>1</v>
      </c>
      <c r="X118" s="23"/>
    </row>
    <row r="119" spans="1:24" s="1" customFormat="1" ht="11" customHeight="1" x14ac:dyDescent="0.3">
      <c r="A119" s="24" t="s">
        <v>23</v>
      </c>
      <c r="B119" s="24" t="s">
        <v>193</v>
      </c>
      <c r="C119" s="12" t="s">
        <v>194</v>
      </c>
      <c r="D119" s="54"/>
      <c r="E119" s="39" t="str">
        <f t="shared" si="5"/>
        <v>Еще фото</v>
      </c>
      <c r="F119" s="26" t="s">
        <v>41</v>
      </c>
      <c r="G119" s="24" t="s">
        <v>88</v>
      </c>
      <c r="H119" s="24" t="s">
        <v>76</v>
      </c>
      <c r="I119" s="24" t="s">
        <v>150</v>
      </c>
      <c r="J119" s="14" t="s">
        <v>29</v>
      </c>
      <c r="K119" s="15" t="s">
        <v>151</v>
      </c>
      <c r="L119" s="57"/>
      <c r="M119" s="14"/>
      <c r="N119" s="14" t="s">
        <v>43</v>
      </c>
      <c r="O119" s="14"/>
      <c r="P119" s="15" t="s">
        <v>196</v>
      </c>
      <c r="Q119" s="16">
        <v>12199</v>
      </c>
      <c r="R119" s="17">
        <v>48</v>
      </c>
      <c r="S119" s="18">
        <v>7295.0019999999986</v>
      </c>
      <c r="T119" s="19" t="s">
        <v>84</v>
      </c>
      <c r="U119" s="20" t="s">
        <v>94</v>
      </c>
      <c r="V119" s="22">
        <v>41</v>
      </c>
      <c r="W119" s="22">
        <v>1</v>
      </c>
      <c r="X119" s="23"/>
    </row>
    <row r="120" spans="1:24" s="1" customFormat="1" ht="11" customHeight="1" x14ac:dyDescent="0.3">
      <c r="A120" s="24" t="s">
        <v>23</v>
      </c>
      <c r="B120" s="24" t="s">
        <v>193</v>
      </c>
      <c r="C120" s="12" t="s">
        <v>194</v>
      </c>
      <c r="D120" s="54"/>
      <c r="E120" s="39" t="str">
        <f t="shared" si="5"/>
        <v>Еще фото</v>
      </c>
      <c r="F120" s="26" t="s">
        <v>41</v>
      </c>
      <c r="G120" s="24" t="s">
        <v>88</v>
      </c>
      <c r="H120" s="24" t="s">
        <v>76</v>
      </c>
      <c r="I120" s="24" t="s">
        <v>150</v>
      </c>
      <c r="J120" s="14" t="s">
        <v>29</v>
      </c>
      <c r="K120" s="15" t="s">
        <v>151</v>
      </c>
      <c r="L120" s="57"/>
      <c r="M120" s="14"/>
      <c r="N120" s="14" t="s">
        <v>43</v>
      </c>
      <c r="O120" s="14"/>
      <c r="P120" s="15" t="s">
        <v>196</v>
      </c>
      <c r="Q120" s="16">
        <v>12199</v>
      </c>
      <c r="R120" s="17">
        <v>48</v>
      </c>
      <c r="S120" s="18">
        <v>7295.0019999999986</v>
      </c>
      <c r="T120" s="19" t="s">
        <v>84</v>
      </c>
      <c r="U120" s="20" t="s">
        <v>95</v>
      </c>
      <c r="V120" s="29">
        <v>41.5</v>
      </c>
      <c r="W120" s="22">
        <v>6</v>
      </c>
      <c r="X120" s="23"/>
    </row>
    <row r="121" spans="1:24" s="1" customFormat="1" ht="11" customHeight="1" x14ac:dyDescent="0.3">
      <c r="A121" s="24" t="s">
        <v>23</v>
      </c>
      <c r="B121" s="24" t="s">
        <v>193</v>
      </c>
      <c r="C121" s="12" t="s">
        <v>194</v>
      </c>
      <c r="D121" s="54"/>
      <c r="E121" s="39" t="str">
        <f t="shared" si="5"/>
        <v>Еще фото</v>
      </c>
      <c r="F121" s="26" t="s">
        <v>41</v>
      </c>
      <c r="G121" s="24" t="s">
        <v>88</v>
      </c>
      <c r="H121" s="24" t="s">
        <v>76</v>
      </c>
      <c r="I121" s="24" t="s">
        <v>150</v>
      </c>
      <c r="J121" s="14" t="s">
        <v>29</v>
      </c>
      <c r="K121" s="15" t="s">
        <v>151</v>
      </c>
      <c r="L121" s="57"/>
      <c r="M121" s="14"/>
      <c r="N121" s="14" t="s">
        <v>43</v>
      </c>
      <c r="O121" s="14"/>
      <c r="P121" s="15" t="s">
        <v>196</v>
      </c>
      <c r="Q121" s="16">
        <v>12199</v>
      </c>
      <c r="R121" s="17">
        <v>48</v>
      </c>
      <c r="S121" s="18">
        <v>7295.0019999999986</v>
      </c>
      <c r="T121" s="19" t="s">
        <v>84</v>
      </c>
      <c r="U121" s="20" t="s">
        <v>96</v>
      </c>
      <c r="V121" s="22">
        <v>42</v>
      </c>
      <c r="W121" s="22">
        <v>1</v>
      </c>
      <c r="X121" s="23"/>
    </row>
    <row r="122" spans="1:24" s="1" customFormat="1" ht="11" customHeight="1" x14ac:dyDescent="0.3">
      <c r="A122" s="14" t="s">
        <v>23</v>
      </c>
      <c r="B122" s="14" t="s">
        <v>193</v>
      </c>
      <c r="C122" s="12" t="s">
        <v>194</v>
      </c>
      <c r="D122" s="54"/>
      <c r="E122" s="39" t="str">
        <f t="shared" si="5"/>
        <v>Еще фото</v>
      </c>
      <c r="F122" s="35" t="s">
        <v>41</v>
      </c>
      <c r="G122" s="14" t="s">
        <v>88</v>
      </c>
      <c r="H122" s="14" t="s">
        <v>76</v>
      </c>
      <c r="I122" s="14" t="s">
        <v>150</v>
      </c>
      <c r="J122" s="14" t="s">
        <v>29</v>
      </c>
      <c r="K122" s="14" t="s">
        <v>151</v>
      </c>
      <c r="L122" s="57"/>
      <c r="M122" s="14"/>
      <c r="N122" s="14" t="s">
        <v>43</v>
      </c>
      <c r="O122" s="14"/>
      <c r="P122" s="14" t="s">
        <v>196</v>
      </c>
      <c r="Q122" s="32">
        <v>12199</v>
      </c>
      <c r="R122" s="33">
        <v>48</v>
      </c>
      <c r="S122" s="34">
        <v>7295.0019999999986</v>
      </c>
      <c r="T122" s="19" t="s">
        <v>84</v>
      </c>
      <c r="U122" s="20" t="s">
        <v>97</v>
      </c>
      <c r="V122" s="22">
        <v>43</v>
      </c>
      <c r="W122" s="22">
        <v>3</v>
      </c>
      <c r="X122" s="23"/>
    </row>
    <row r="123" spans="1:24" s="1" customFormat="1" ht="11" customHeight="1" x14ac:dyDescent="0.3">
      <c r="A123" s="14" t="s">
        <v>23</v>
      </c>
      <c r="B123" s="14" t="s">
        <v>193</v>
      </c>
      <c r="C123" s="12" t="s">
        <v>194</v>
      </c>
      <c r="D123" s="54"/>
      <c r="E123" s="39" t="str">
        <f t="shared" si="5"/>
        <v>Еще фото</v>
      </c>
      <c r="F123" s="35" t="s">
        <v>41</v>
      </c>
      <c r="G123" s="14" t="s">
        <v>88</v>
      </c>
      <c r="H123" s="14" t="s">
        <v>76</v>
      </c>
      <c r="I123" s="14" t="s">
        <v>150</v>
      </c>
      <c r="J123" s="14" t="s">
        <v>29</v>
      </c>
      <c r="K123" s="14" t="s">
        <v>151</v>
      </c>
      <c r="L123" s="57"/>
      <c r="M123" s="14"/>
      <c r="N123" s="14" t="s">
        <v>43</v>
      </c>
      <c r="O123" s="14"/>
      <c r="P123" s="14" t="s">
        <v>196</v>
      </c>
      <c r="Q123" s="32">
        <v>12199</v>
      </c>
      <c r="R123" s="33">
        <v>48</v>
      </c>
      <c r="S123" s="34">
        <v>7295.0019999999986</v>
      </c>
      <c r="T123" s="19" t="s">
        <v>84</v>
      </c>
      <c r="U123" s="20" t="s">
        <v>120</v>
      </c>
      <c r="V123" s="29">
        <v>45.5</v>
      </c>
      <c r="W123" s="22">
        <v>1</v>
      </c>
      <c r="X123" s="23"/>
    </row>
    <row r="124" spans="1:24" s="1" customFormat="1" ht="11" customHeight="1" x14ac:dyDescent="0.3">
      <c r="A124" s="14" t="s">
        <v>23</v>
      </c>
      <c r="B124" s="14" t="s">
        <v>193</v>
      </c>
      <c r="C124" s="12" t="s">
        <v>194</v>
      </c>
      <c r="D124" s="55"/>
      <c r="E124" s="39" t="str">
        <f t="shared" si="5"/>
        <v>Еще фото</v>
      </c>
      <c r="F124" s="35" t="s">
        <v>41</v>
      </c>
      <c r="G124" s="14" t="s">
        <v>88</v>
      </c>
      <c r="H124" s="14" t="s">
        <v>76</v>
      </c>
      <c r="I124" s="14" t="s">
        <v>150</v>
      </c>
      <c r="J124" s="14" t="s">
        <v>29</v>
      </c>
      <c r="K124" s="14" t="s">
        <v>151</v>
      </c>
      <c r="L124" s="58"/>
      <c r="M124" s="14"/>
      <c r="N124" s="14" t="s">
        <v>43</v>
      </c>
      <c r="O124" s="14"/>
      <c r="P124" s="14" t="s">
        <v>196</v>
      </c>
      <c r="Q124" s="32">
        <v>12199</v>
      </c>
      <c r="R124" s="33">
        <v>48</v>
      </c>
      <c r="S124" s="34">
        <v>7295.0019999999986</v>
      </c>
      <c r="T124" s="19" t="s">
        <v>84</v>
      </c>
      <c r="U124" s="20" t="s">
        <v>197</v>
      </c>
      <c r="V124" s="29">
        <v>46.5</v>
      </c>
      <c r="W124" s="22">
        <v>1</v>
      </c>
      <c r="X124" s="23"/>
    </row>
    <row r="125" spans="1:24" s="1" customFormat="1" ht="13.05" customHeight="1" x14ac:dyDescent="0.3">
      <c r="A125" s="11" t="s">
        <v>23</v>
      </c>
      <c r="B125" s="11" t="s">
        <v>198</v>
      </c>
      <c r="C125" s="12" t="s">
        <v>199</v>
      </c>
      <c r="D125" s="53"/>
      <c r="E125" s="39" t="str">
        <f t="shared" ref="E125:E132" si="6">HYPERLINK("https://www.google.ru/search?q=U509AA&amp;newwindow=1&amp;tbm=isch","Еще фото")</f>
        <v>Еще фото</v>
      </c>
      <c r="F125" s="13"/>
      <c r="G125" s="11" t="s">
        <v>88</v>
      </c>
      <c r="H125" s="11" t="s">
        <v>76</v>
      </c>
      <c r="I125" s="14" t="s">
        <v>150</v>
      </c>
      <c r="J125" s="14" t="s">
        <v>29</v>
      </c>
      <c r="K125" s="15" t="s">
        <v>151</v>
      </c>
      <c r="L125" s="56" t="s">
        <v>200</v>
      </c>
      <c r="M125" s="14"/>
      <c r="N125" s="14" t="s">
        <v>111</v>
      </c>
      <c r="O125" s="14"/>
      <c r="P125" s="15" t="s">
        <v>192</v>
      </c>
      <c r="Q125" s="16">
        <v>14999</v>
      </c>
      <c r="R125" s="17">
        <v>48</v>
      </c>
      <c r="S125" s="18">
        <v>8969.4019999999982</v>
      </c>
      <c r="T125" s="19" t="s">
        <v>84</v>
      </c>
      <c r="U125" s="30" t="s">
        <v>105</v>
      </c>
      <c r="V125" s="29">
        <v>39.5</v>
      </c>
      <c r="W125" s="22">
        <v>15</v>
      </c>
      <c r="X125" s="23"/>
    </row>
    <row r="126" spans="1:24" s="1" customFormat="1" ht="13.05" customHeight="1" x14ac:dyDescent="0.3">
      <c r="A126" s="24" t="s">
        <v>23</v>
      </c>
      <c r="B126" s="24" t="s">
        <v>198</v>
      </c>
      <c r="C126" s="12" t="s">
        <v>199</v>
      </c>
      <c r="D126" s="54"/>
      <c r="E126" s="39" t="str">
        <f t="shared" si="6"/>
        <v>Еще фото</v>
      </c>
      <c r="F126" s="13"/>
      <c r="G126" s="24" t="s">
        <v>88</v>
      </c>
      <c r="H126" s="24" t="s">
        <v>76</v>
      </c>
      <c r="I126" s="24" t="s">
        <v>150</v>
      </c>
      <c r="J126" s="14" t="s">
        <v>29</v>
      </c>
      <c r="K126" s="15" t="s">
        <v>151</v>
      </c>
      <c r="L126" s="57"/>
      <c r="M126" s="14"/>
      <c r="N126" s="14" t="s">
        <v>111</v>
      </c>
      <c r="O126" s="14"/>
      <c r="P126" s="15" t="s">
        <v>192</v>
      </c>
      <c r="Q126" s="16">
        <v>14999</v>
      </c>
      <c r="R126" s="17">
        <v>48</v>
      </c>
      <c r="S126" s="18">
        <v>8969.4019999999982</v>
      </c>
      <c r="T126" s="19" t="s">
        <v>84</v>
      </c>
      <c r="U126" s="20" t="s">
        <v>93</v>
      </c>
      <c r="V126" s="29">
        <v>40.5</v>
      </c>
      <c r="W126" s="22">
        <v>35</v>
      </c>
      <c r="X126" s="23"/>
    </row>
    <row r="127" spans="1:24" s="1" customFormat="1" ht="13.05" customHeight="1" x14ac:dyDescent="0.3">
      <c r="A127" s="24" t="s">
        <v>23</v>
      </c>
      <c r="B127" s="24" t="s">
        <v>198</v>
      </c>
      <c r="C127" s="12" t="s">
        <v>199</v>
      </c>
      <c r="D127" s="54"/>
      <c r="E127" s="39" t="str">
        <f t="shared" si="6"/>
        <v>Еще фото</v>
      </c>
      <c r="F127" s="13"/>
      <c r="G127" s="24" t="s">
        <v>88</v>
      </c>
      <c r="H127" s="24" t="s">
        <v>76</v>
      </c>
      <c r="I127" s="24" t="s">
        <v>150</v>
      </c>
      <c r="J127" s="14" t="s">
        <v>29</v>
      </c>
      <c r="K127" s="15" t="s">
        <v>151</v>
      </c>
      <c r="L127" s="57"/>
      <c r="M127" s="14"/>
      <c r="N127" s="14" t="s">
        <v>111</v>
      </c>
      <c r="O127" s="14"/>
      <c r="P127" s="15" t="s">
        <v>192</v>
      </c>
      <c r="Q127" s="16">
        <v>14999</v>
      </c>
      <c r="R127" s="17">
        <v>48</v>
      </c>
      <c r="S127" s="18">
        <v>8969.4019999999982</v>
      </c>
      <c r="T127" s="19" t="s">
        <v>84</v>
      </c>
      <c r="U127" s="20" t="s">
        <v>94</v>
      </c>
      <c r="V127" s="22">
        <v>41</v>
      </c>
      <c r="W127" s="22">
        <v>23</v>
      </c>
      <c r="X127" s="23"/>
    </row>
    <row r="128" spans="1:24" s="1" customFormat="1" ht="13.05" customHeight="1" x14ac:dyDescent="0.3">
      <c r="A128" s="24" t="s">
        <v>23</v>
      </c>
      <c r="B128" s="24" t="s">
        <v>198</v>
      </c>
      <c r="C128" s="12" t="s">
        <v>199</v>
      </c>
      <c r="D128" s="54"/>
      <c r="E128" s="39" t="str">
        <f t="shared" si="6"/>
        <v>Еще фото</v>
      </c>
      <c r="F128" s="13"/>
      <c r="G128" s="24" t="s">
        <v>88</v>
      </c>
      <c r="H128" s="24" t="s">
        <v>76</v>
      </c>
      <c r="I128" s="24" t="s">
        <v>150</v>
      </c>
      <c r="J128" s="14" t="s">
        <v>29</v>
      </c>
      <c r="K128" s="15" t="s">
        <v>151</v>
      </c>
      <c r="L128" s="57"/>
      <c r="M128" s="14"/>
      <c r="N128" s="14" t="s">
        <v>111</v>
      </c>
      <c r="O128" s="14"/>
      <c r="P128" s="15" t="s">
        <v>192</v>
      </c>
      <c r="Q128" s="16">
        <v>14999</v>
      </c>
      <c r="R128" s="17">
        <v>48</v>
      </c>
      <c r="S128" s="18">
        <v>8969.4019999999982</v>
      </c>
      <c r="T128" s="19" t="s">
        <v>84</v>
      </c>
      <c r="U128" s="20" t="s">
        <v>95</v>
      </c>
      <c r="V128" s="29">
        <v>41.5</v>
      </c>
      <c r="W128" s="22">
        <v>33</v>
      </c>
      <c r="X128" s="23"/>
    </row>
    <row r="129" spans="1:24" s="1" customFormat="1" ht="13.05" customHeight="1" x14ac:dyDescent="0.3">
      <c r="A129" s="24" t="s">
        <v>23</v>
      </c>
      <c r="B129" s="24" t="s">
        <v>198</v>
      </c>
      <c r="C129" s="12" t="s">
        <v>199</v>
      </c>
      <c r="D129" s="54"/>
      <c r="E129" s="39" t="str">
        <f t="shared" si="6"/>
        <v>Еще фото</v>
      </c>
      <c r="F129" s="13"/>
      <c r="G129" s="24" t="s">
        <v>88</v>
      </c>
      <c r="H129" s="24" t="s">
        <v>76</v>
      </c>
      <c r="I129" s="24" t="s">
        <v>150</v>
      </c>
      <c r="J129" s="14" t="s">
        <v>29</v>
      </c>
      <c r="K129" s="15" t="s">
        <v>151</v>
      </c>
      <c r="L129" s="57"/>
      <c r="M129" s="14"/>
      <c r="N129" s="14" t="s">
        <v>111</v>
      </c>
      <c r="O129" s="14"/>
      <c r="P129" s="15" t="s">
        <v>192</v>
      </c>
      <c r="Q129" s="16">
        <v>14999</v>
      </c>
      <c r="R129" s="17">
        <v>48</v>
      </c>
      <c r="S129" s="18">
        <v>8969.4019999999982</v>
      </c>
      <c r="T129" s="19" t="s">
        <v>84</v>
      </c>
      <c r="U129" s="20" t="s">
        <v>96</v>
      </c>
      <c r="V129" s="22">
        <v>42</v>
      </c>
      <c r="W129" s="22">
        <v>20</v>
      </c>
      <c r="X129" s="23"/>
    </row>
    <row r="130" spans="1:24" s="1" customFormat="1" ht="13.05" customHeight="1" x14ac:dyDescent="0.3">
      <c r="A130" s="24" t="s">
        <v>23</v>
      </c>
      <c r="B130" s="24" t="s">
        <v>198</v>
      </c>
      <c r="C130" s="12" t="s">
        <v>199</v>
      </c>
      <c r="D130" s="54"/>
      <c r="E130" s="39" t="str">
        <f t="shared" si="6"/>
        <v>Еще фото</v>
      </c>
      <c r="F130" s="13"/>
      <c r="G130" s="24" t="s">
        <v>88</v>
      </c>
      <c r="H130" s="24" t="s">
        <v>76</v>
      </c>
      <c r="I130" s="24" t="s">
        <v>150</v>
      </c>
      <c r="J130" s="14" t="s">
        <v>29</v>
      </c>
      <c r="K130" s="15" t="s">
        <v>151</v>
      </c>
      <c r="L130" s="57"/>
      <c r="M130" s="14"/>
      <c r="N130" s="14" t="s">
        <v>111</v>
      </c>
      <c r="O130" s="14"/>
      <c r="P130" s="15" t="s">
        <v>192</v>
      </c>
      <c r="Q130" s="16">
        <v>14999</v>
      </c>
      <c r="R130" s="17">
        <v>48</v>
      </c>
      <c r="S130" s="18">
        <v>8969.4019999999982</v>
      </c>
      <c r="T130" s="19" t="s">
        <v>84</v>
      </c>
      <c r="U130" s="20" t="s">
        <v>97</v>
      </c>
      <c r="V130" s="22">
        <v>43</v>
      </c>
      <c r="W130" s="22">
        <v>20</v>
      </c>
      <c r="X130" s="23"/>
    </row>
    <row r="131" spans="1:24" s="1" customFormat="1" ht="13.05" customHeight="1" x14ac:dyDescent="0.3">
      <c r="A131" s="24" t="s">
        <v>23</v>
      </c>
      <c r="B131" s="24" t="s">
        <v>198</v>
      </c>
      <c r="C131" s="12" t="s">
        <v>199</v>
      </c>
      <c r="D131" s="54"/>
      <c r="E131" s="39" t="str">
        <f t="shared" si="6"/>
        <v>Еще фото</v>
      </c>
      <c r="F131" s="13"/>
      <c r="G131" s="24" t="s">
        <v>88</v>
      </c>
      <c r="H131" s="24" t="s">
        <v>76</v>
      </c>
      <c r="I131" s="24" t="s">
        <v>150</v>
      </c>
      <c r="J131" s="14" t="s">
        <v>29</v>
      </c>
      <c r="K131" s="15" t="s">
        <v>151</v>
      </c>
      <c r="L131" s="57"/>
      <c r="M131" s="14"/>
      <c r="N131" s="14" t="s">
        <v>111</v>
      </c>
      <c r="O131" s="14"/>
      <c r="P131" s="15" t="s">
        <v>192</v>
      </c>
      <c r="Q131" s="16">
        <v>14999</v>
      </c>
      <c r="R131" s="17">
        <v>48</v>
      </c>
      <c r="S131" s="18">
        <v>8969.4019999999982</v>
      </c>
      <c r="T131" s="19" t="s">
        <v>84</v>
      </c>
      <c r="U131" s="20" t="s">
        <v>106</v>
      </c>
      <c r="V131" s="29">
        <v>43.5</v>
      </c>
      <c r="W131" s="22">
        <v>20</v>
      </c>
      <c r="X131" s="23"/>
    </row>
    <row r="132" spans="1:24" s="1" customFormat="1" ht="18" customHeight="1" x14ac:dyDescent="0.3">
      <c r="A132" s="24" t="s">
        <v>23</v>
      </c>
      <c r="B132" s="24" t="s">
        <v>198</v>
      </c>
      <c r="C132" s="12" t="s">
        <v>199</v>
      </c>
      <c r="D132" s="55"/>
      <c r="E132" s="39" t="str">
        <f t="shared" si="6"/>
        <v>Еще фото</v>
      </c>
      <c r="F132" s="13"/>
      <c r="G132" s="24" t="s">
        <v>88</v>
      </c>
      <c r="H132" s="24" t="s">
        <v>76</v>
      </c>
      <c r="I132" s="24" t="s">
        <v>150</v>
      </c>
      <c r="J132" s="14" t="s">
        <v>29</v>
      </c>
      <c r="K132" s="15" t="s">
        <v>151</v>
      </c>
      <c r="L132" s="58"/>
      <c r="M132" s="14"/>
      <c r="N132" s="14" t="s">
        <v>111</v>
      </c>
      <c r="O132" s="14"/>
      <c r="P132" s="15" t="s">
        <v>192</v>
      </c>
      <c r="Q132" s="16">
        <v>14999</v>
      </c>
      <c r="R132" s="17">
        <v>48</v>
      </c>
      <c r="S132" s="18">
        <v>8969.4019999999982</v>
      </c>
      <c r="T132" s="19" t="s">
        <v>84</v>
      </c>
      <c r="U132" s="20" t="s">
        <v>107</v>
      </c>
      <c r="V132" s="22">
        <v>44</v>
      </c>
      <c r="W132" s="22">
        <v>4</v>
      </c>
      <c r="X132" s="23"/>
    </row>
    <row r="133" spans="1:24" s="1" customFormat="1" ht="14" customHeight="1" x14ac:dyDescent="0.3">
      <c r="A133" s="11" t="s">
        <v>23</v>
      </c>
      <c r="B133" s="11" t="s">
        <v>198</v>
      </c>
      <c r="C133" s="12" t="s">
        <v>201</v>
      </c>
      <c r="D133" s="53"/>
      <c r="E133" s="39" t="str">
        <f t="shared" ref="E133:E139" si="7">HYPERLINK("https://www.google.ru/search?q=U509AB&amp;newwindow=1&amp;tbm=isch","Еще фото")</f>
        <v>Еще фото</v>
      </c>
      <c r="F133" s="13"/>
      <c r="G133" s="11" t="s">
        <v>88</v>
      </c>
      <c r="H133" s="11" t="s">
        <v>76</v>
      </c>
      <c r="I133" s="14" t="s">
        <v>150</v>
      </c>
      <c r="J133" s="14" t="s">
        <v>29</v>
      </c>
      <c r="K133" s="15" t="s">
        <v>151</v>
      </c>
      <c r="L133" s="56" t="s">
        <v>200</v>
      </c>
      <c r="M133" s="14"/>
      <c r="N133" s="14" t="s">
        <v>202</v>
      </c>
      <c r="O133" s="14"/>
      <c r="P133" s="15" t="s">
        <v>192</v>
      </c>
      <c r="Q133" s="16">
        <v>14999</v>
      </c>
      <c r="R133" s="17">
        <v>48</v>
      </c>
      <c r="S133" s="18">
        <v>8969.4019999999982</v>
      </c>
      <c r="T133" s="19" t="s">
        <v>84</v>
      </c>
      <c r="U133" s="20" t="s">
        <v>105</v>
      </c>
      <c r="V133" s="29">
        <v>39.5</v>
      </c>
      <c r="W133" s="22">
        <v>9</v>
      </c>
      <c r="X133" s="23"/>
    </row>
    <row r="134" spans="1:24" s="1" customFormat="1" ht="14" customHeight="1" x14ac:dyDescent="0.3">
      <c r="A134" s="24" t="s">
        <v>23</v>
      </c>
      <c r="B134" s="24" t="s">
        <v>198</v>
      </c>
      <c r="C134" s="12" t="s">
        <v>201</v>
      </c>
      <c r="D134" s="54"/>
      <c r="E134" s="39" t="str">
        <f t="shared" si="7"/>
        <v>Еще фото</v>
      </c>
      <c r="F134" s="13"/>
      <c r="G134" s="24" t="s">
        <v>88</v>
      </c>
      <c r="H134" s="24" t="s">
        <v>76</v>
      </c>
      <c r="I134" s="24" t="s">
        <v>150</v>
      </c>
      <c r="J134" s="14" t="s">
        <v>29</v>
      </c>
      <c r="K134" s="15" t="s">
        <v>151</v>
      </c>
      <c r="L134" s="57"/>
      <c r="M134" s="14"/>
      <c r="N134" s="14" t="s">
        <v>202</v>
      </c>
      <c r="O134" s="14"/>
      <c r="P134" s="15" t="s">
        <v>192</v>
      </c>
      <c r="Q134" s="16">
        <v>14999</v>
      </c>
      <c r="R134" s="17">
        <v>48</v>
      </c>
      <c r="S134" s="18">
        <v>8969.4019999999982</v>
      </c>
      <c r="T134" s="19" t="s">
        <v>84</v>
      </c>
      <c r="U134" s="20" t="s">
        <v>93</v>
      </c>
      <c r="V134" s="29">
        <v>40.5</v>
      </c>
      <c r="W134" s="22">
        <v>26</v>
      </c>
      <c r="X134" s="23"/>
    </row>
    <row r="135" spans="1:24" s="1" customFormat="1" ht="14" customHeight="1" x14ac:dyDescent="0.3">
      <c r="A135" s="24" t="s">
        <v>23</v>
      </c>
      <c r="B135" s="24" t="s">
        <v>198</v>
      </c>
      <c r="C135" s="12" t="s">
        <v>201</v>
      </c>
      <c r="D135" s="54"/>
      <c r="E135" s="39" t="str">
        <f t="shared" si="7"/>
        <v>Еще фото</v>
      </c>
      <c r="F135" s="13"/>
      <c r="G135" s="24" t="s">
        <v>88</v>
      </c>
      <c r="H135" s="24" t="s">
        <v>76</v>
      </c>
      <c r="I135" s="24" t="s">
        <v>150</v>
      </c>
      <c r="J135" s="14" t="s">
        <v>29</v>
      </c>
      <c r="K135" s="15" t="s">
        <v>151</v>
      </c>
      <c r="L135" s="57"/>
      <c r="M135" s="14"/>
      <c r="N135" s="14" t="s">
        <v>202</v>
      </c>
      <c r="O135" s="14"/>
      <c r="P135" s="15" t="s">
        <v>192</v>
      </c>
      <c r="Q135" s="16">
        <v>14999</v>
      </c>
      <c r="R135" s="17">
        <v>48</v>
      </c>
      <c r="S135" s="18">
        <v>8969.4019999999982</v>
      </c>
      <c r="T135" s="19" t="s">
        <v>84</v>
      </c>
      <c r="U135" s="20" t="s">
        <v>94</v>
      </c>
      <c r="V135" s="22">
        <v>41</v>
      </c>
      <c r="W135" s="22">
        <v>25</v>
      </c>
      <c r="X135" s="23"/>
    </row>
    <row r="136" spans="1:24" s="1" customFormat="1" ht="14" customHeight="1" x14ac:dyDescent="0.3">
      <c r="A136" s="24" t="s">
        <v>23</v>
      </c>
      <c r="B136" s="24" t="s">
        <v>198</v>
      </c>
      <c r="C136" s="12" t="s">
        <v>201</v>
      </c>
      <c r="D136" s="54"/>
      <c r="E136" s="39" t="str">
        <f t="shared" si="7"/>
        <v>Еще фото</v>
      </c>
      <c r="F136" s="13"/>
      <c r="G136" s="24" t="s">
        <v>88</v>
      </c>
      <c r="H136" s="24" t="s">
        <v>76</v>
      </c>
      <c r="I136" s="24" t="s">
        <v>150</v>
      </c>
      <c r="J136" s="14" t="s">
        <v>29</v>
      </c>
      <c r="K136" s="15" t="s">
        <v>151</v>
      </c>
      <c r="L136" s="57"/>
      <c r="M136" s="14"/>
      <c r="N136" s="14" t="s">
        <v>202</v>
      </c>
      <c r="O136" s="14"/>
      <c r="P136" s="15" t="s">
        <v>192</v>
      </c>
      <c r="Q136" s="16">
        <v>14999</v>
      </c>
      <c r="R136" s="17">
        <v>48</v>
      </c>
      <c r="S136" s="18">
        <v>8969.4019999999982</v>
      </c>
      <c r="T136" s="19" t="s">
        <v>84</v>
      </c>
      <c r="U136" s="20" t="s">
        <v>95</v>
      </c>
      <c r="V136" s="29">
        <v>41.5</v>
      </c>
      <c r="W136" s="22">
        <v>47</v>
      </c>
      <c r="X136" s="23"/>
    </row>
    <row r="137" spans="1:24" s="1" customFormat="1" ht="14" customHeight="1" x14ac:dyDescent="0.3">
      <c r="A137" s="24" t="s">
        <v>23</v>
      </c>
      <c r="B137" s="24" t="s">
        <v>198</v>
      </c>
      <c r="C137" s="12" t="s">
        <v>201</v>
      </c>
      <c r="D137" s="54"/>
      <c r="E137" s="39" t="str">
        <f t="shared" si="7"/>
        <v>Еще фото</v>
      </c>
      <c r="F137" s="13"/>
      <c r="G137" s="24" t="s">
        <v>88</v>
      </c>
      <c r="H137" s="24" t="s">
        <v>76</v>
      </c>
      <c r="I137" s="24" t="s">
        <v>150</v>
      </c>
      <c r="J137" s="14" t="s">
        <v>29</v>
      </c>
      <c r="K137" s="15" t="s">
        <v>151</v>
      </c>
      <c r="L137" s="57"/>
      <c r="M137" s="14"/>
      <c r="N137" s="14" t="s">
        <v>202</v>
      </c>
      <c r="O137" s="14"/>
      <c r="P137" s="15" t="s">
        <v>192</v>
      </c>
      <c r="Q137" s="16">
        <v>14999</v>
      </c>
      <c r="R137" s="17">
        <v>48</v>
      </c>
      <c r="S137" s="18">
        <v>8969.4019999999982</v>
      </c>
      <c r="T137" s="19" t="s">
        <v>84</v>
      </c>
      <c r="U137" s="20" t="s">
        <v>96</v>
      </c>
      <c r="V137" s="22">
        <v>42</v>
      </c>
      <c r="W137" s="22">
        <v>5</v>
      </c>
      <c r="X137" s="23"/>
    </row>
    <row r="138" spans="1:24" s="1" customFormat="1" ht="14" customHeight="1" x14ac:dyDescent="0.3">
      <c r="A138" s="24" t="s">
        <v>23</v>
      </c>
      <c r="B138" s="24" t="s">
        <v>198</v>
      </c>
      <c r="C138" s="12" t="s">
        <v>201</v>
      </c>
      <c r="D138" s="54"/>
      <c r="E138" s="39" t="str">
        <f t="shared" si="7"/>
        <v>Еще фото</v>
      </c>
      <c r="F138" s="13"/>
      <c r="G138" s="24" t="s">
        <v>88</v>
      </c>
      <c r="H138" s="24" t="s">
        <v>76</v>
      </c>
      <c r="I138" s="24" t="s">
        <v>150</v>
      </c>
      <c r="J138" s="14" t="s">
        <v>29</v>
      </c>
      <c r="K138" s="15" t="s">
        <v>151</v>
      </c>
      <c r="L138" s="57"/>
      <c r="M138" s="14"/>
      <c r="N138" s="14" t="s">
        <v>202</v>
      </c>
      <c r="O138" s="14"/>
      <c r="P138" s="15" t="s">
        <v>192</v>
      </c>
      <c r="Q138" s="16">
        <v>14999</v>
      </c>
      <c r="R138" s="17">
        <v>48</v>
      </c>
      <c r="S138" s="18">
        <v>8969.4019999999982</v>
      </c>
      <c r="T138" s="19" t="s">
        <v>84</v>
      </c>
      <c r="U138" s="20" t="s">
        <v>97</v>
      </c>
      <c r="V138" s="22">
        <v>43</v>
      </c>
      <c r="W138" s="22">
        <v>25</v>
      </c>
      <c r="X138" s="23"/>
    </row>
    <row r="139" spans="1:24" s="1" customFormat="1" ht="17" customHeight="1" x14ac:dyDescent="0.3">
      <c r="A139" s="24" t="s">
        <v>23</v>
      </c>
      <c r="B139" s="24" t="s">
        <v>198</v>
      </c>
      <c r="C139" s="12" t="s">
        <v>201</v>
      </c>
      <c r="D139" s="55"/>
      <c r="E139" s="39" t="str">
        <f t="shared" si="7"/>
        <v>Еще фото</v>
      </c>
      <c r="F139" s="13"/>
      <c r="G139" s="24" t="s">
        <v>88</v>
      </c>
      <c r="H139" s="24" t="s">
        <v>76</v>
      </c>
      <c r="I139" s="24" t="s">
        <v>150</v>
      </c>
      <c r="J139" s="14" t="s">
        <v>29</v>
      </c>
      <c r="K139" s="15" t="s">
        <v>151</v>
      </c>
      <c r="L139" s="58"/>
      <c r="M139" s="14"/>
      <c r="N139" s="14" t="s">
        <v>202</v>
      </c>
      <c r="O139" s="14"/>
      <c r="P139" s="15" t="s">
        <v>192</v>
      </c>
      <c r="Q139" s="16">
        <v>14999</v>
      </c>
      <c r="R139" s="17">
        <v>48</v>
      </c>
      <c r="S139" s="18">
        <v>8969.4019999999982</v>
      </c>
      <c r="T139" s="19" t="s">
        <v>84</v>
      </c>
      <c r="U139" s="20" t="s">
        <v>106</v>
      </c>
      <c r="V139" s="29">
        <v>43.5</v>
      </c>
      <c r="W139" s="22">
        <v>19</v>
      </c>
      <c r="X139" s="23"/>
    </row>
    <row r="140" spans="1:24" s="1" customFormat="1" ht="108" customHeight="1" x14ac:dyDescent="0.3">
      <c r="A140" s="11" t="s">
        <v>23</v>
      </c>
      <c r="B140" s="11" t="s">
        <v>203</v>
      </c>
      <c r="C140" s="12" t="s">
        <v>204</v>
      </c>
      <c r="D140" s="28"/>
      <c r="E140" s="39" t="str">
        <f>HYPERLINK("https://www.google.ru/search?q=BB480LGT&amp;newwindow=1&amp;tbm=isch","Еще фото")</f>
        <v>Еще фото</v>
      </c>
      <c r="F140" s="13"/>
      <c r="G140" s="11" t="s">
        <v>168</v>
      </c>
      <c r="H140" s="11" t="s">
        <v>76</v>
      </c>
      <c r="I140" s="14" t="s">
        <v>150</v>
      </c>
      <c r="J140" s="14" t="s">
        <v>29</v>
      </c>
      <c r="K140" s="15" t="s">
        <v>30</v>
      </c>
      <c r="L140" s="14" t="s">
        <v>205</v>
      </c>
      <c r="M140" s="14"/>
      <c r="N140" s="14" t="s">
        <v>145</v>
      </c>
      <c r="O140" s="14"/>
      <c r="P140" s="15" t="s">
        <v>160</v>
      </c>
      <c r="Q140" s="16">
        <v>16799</v>
      </c>
      <c r="R140" s="17">
        <v>45</v>
      </c>
      <c r="S140" s="18">
        <v>10625.3675</v>
      </c>
      <c r="T140" s="19" t="s">
        <v>84</v>
      </c>
      <c r="U140" s="20" t="s">
        <v>206</v>
      </c>
      <c r="V140" s="22">
        <v>35</v>
      </c>
      <c r="W140" s="22">
        <v>1</v>
      </c>
      <c r="X140" s="23"/>
    </row>
    <row r="141" spans="1:24" s="1" customFormat="1" ht="108" customHeight="1" x14ac:dyDescent="0.3">
      <c r="A141" s="11" t="s">
        <v>23</v>
      </c>
      <c r="B141" s="11" t="s">
        <v>203</v>
      </c>
      <c r="C141" s="12" t="s">
        <v>207</v>
      </c>
      <c r="D141" s="28"/>
      <c r="E141" s="39" t="str">
        <f>HYPERLINK("https://www.google.ru/search?q=BB480LPH&amp;newwindow=1&amp;tbm=isch","Еще фото")</f>
        <v>Еще фото</v>
      </c>
      <c r="F141" s="13"/>
      <c r="G141" s="11" t="s">
        <v>168</v>
      </c>
      <c r="H141" s="11" t="s">
        <v>76</v>
      </c>
      <c r="I141" s="14" t="s">
        <v>150</v>
      </c>
      <c r="J141" s="14" t="s">
        <v>29</v>
      </c>
      <c r="K141" s="15" t="s">
        <v>151</v>
      </c>
      <c r="L141" s="14" t="s">
        <v>208</v>
      </c>
      <c r="M141" s="14"/>
      <c r="N141" s="14" t="s">
        <v>145</v>
      </c>
      <c r="O141" s="14"/>
      <c r="P141" s="15" t="s">
        <v>209</v>
      </c>
      <c r="Q141" s="16">
        <v>13999</v>
      </c>
      <c r="R141" s="17">
        <v>45</v>
      </c>
      <c r="S141" s="18">
        <v>8854.3674999999985</v>
      </c>
      <c r="T141" s="19" t="s">
        <v>84</v>
      </c>
      <c r="U141" s="20" t="s">
        <v>171</v>
      </c>
      <c r="V141" s="29">
        <v>36.5</v>
      </c>
      <c r="W141" s="22">
        <v>2</v>
      </c>
      <c r="X141" s="23"/>
    </row>
    <row r="142" spans="1:24" s="1" customFormat="1" ht="108" customHeight="1" x14ac:dyDescent="0.3">
      <c r="A142" s="11" t="s">
        <v>23</v>
      </c>
      <c r="B142" s="11" t="s">
        <v>203</v>
      </c>
      <c r="C142" s="12" t="s">
        <v>210</v>
      </c>
      <c r="D142" s="28"/>
      <c r="E142" s="39" t="str">
        <f>HYPERLINK("https://www.google.ru/search?q=BB480LWG&amp;newwindow=1&amp;tbm=isch","Еще фото")</f>
        <v>Еще фото</v>
      </c>
      <c r="F142" s="13"/>
      <c r="G142" s="11" t="s">
        <v>168</v>
      </c>
      <c r="H142" s="11" t="s">
        <v>76</v>
      </c>
      <c r="I142" s="14" t="s">
        <v>150</v>
      </c>
      <c r="J142" s="14" t="s">
        <v>29</v>
      </c>
      <c r="K142" s="15" t="s">
        <v>30</v>
      </c>
      <c r="L142" s="14" t="s">
        <v>211</v>
      </c>
      <c r="M142" s="14"/>
      <c r="N142" s="14" t="s">
        <v>145</v>
      </c>
      <c r="O142" s="14"/>
      <c r="P142" s="15" t="s">
        <v>160</v>
      </c>
      <c r="Q142" s="16">
        <v>16799</v>
      </c>
      <c r="R142" s="17">
        <v>45</v>
      </c>
      <c r="S142" s="18">
        <v>10625.3675</v>
      </c>
      <c r="T142" s="19" t="s">
        <v>84</v>
      </c>
      <c r="U142" s="20" t="s">
        <v>105</v>
      </c>
      <c r="V142" s="29">
        <v>39.5</v>
      </c>
      <c r="W142" s="22">
        <v>1</v>
      </c>
      <c r="X142" s="23"/>
    </row>
    <row r="143" spans="1:24" s="1" customFormat="1" ht="52.05" customHeight="1" x14ac:dyDescent="0.3">
      <c r="A143" s="11" t="s">
        <v>23</v>
      </c>
      <c r="B143" s="11" t="s">
        <v>156</v>
      </c>
      <c r="C143" s="12" t="s">
        <v>212</v>
      </c>
      <c r="D143" s="59"/>
      <c r="E143" s="39" t="str">
        <f>HYPERLINK("https://www.google.ru/search?q=BB550PB1&amp;newwindow=1&amp;tbm=isch","Еще фото")</f>
        <v>Еще фото</v>
      </c>
      <c r="F143" s="13"/>
      <c r="G143" s="11" t="s">
        <v>88</v>
      </c>
      <c r="H143" s="11" t="s">
        <v>76</v>
      </c>
      <c r="I143" s="14" t="s">
        <v>150</v>
      </c>
      <c r="J143" s="14" t="s">
        <v>29</v>
      </c>
      <c r="K143" s="15" t="s">
        <v>30</v>
      </c>
      <c r="L143" s="56" t="s">
        <v>213</v>
      </c>
      <c r="M143" s="14"/>
      <c r="N143" s="14" t="s">
        <v>145</v>
      </c>
      <c r="O143" s="14"/>
      <c r="P143" s="15" t="s">
        <v>214</v>
      </c>
      <c r="Q143" s="16">
        <v>20899</v>
      </c>
      <c r="R143" s="17">
        <v>45</v>
      </c>
      <c r="S143" s="18">
        <v>13218.6175</v>
      </c>
      <c r="T143" s="19" t="s">
        <v>84</v>
      </c>
      <c r="U143" s="20" t="s">
        <v>206</v>
      </c>
      <c r="V143" s="22">
        <v>35</v>
      </c>
      <c r="W143" s="22">
        <v>1</v>
      </c>
      <c r="X143" s="23"/>
    </row>
    <row r="144" spans="1:24" s="1" customFormat="1" ht="61.05" customHeight="1" x14ac:dyDescent="0.3">
      <c r="A144" s="24" t="s">
        <v>23</v>
      </c>
      <c r="B144" s="24" t="s">
        <v>156</v>
      </c>
      <c r="C144" s="12" t="s">
        <v>212</v>
      </c>
      <c r="D144" s="60"/>
      <c r="E144" s="39" t="str">
        <f>HYPERLINK("https://www.google.ru/search?q=BB550PB1&amp;newwindow=1&amp;tbm=isch","Еще фото")</f>
        <v>Еще фото</v>
      </c>
      <c r="F144" s="13"/>
      <c r="G144" s="24" t="s">
        <v>88</v>
      </c>
      <c r="H144" s="24" t="s">
        <v>76</v>
      </c>
      <c r="I144" s="24" t="s">
        <v>150</v>
      </c>
      <c r="J144" s="14" t="s">
        <v>29</v>
      </c>
      <c r="K144" s="15" t="s">
        <v>30</v>
      </c>
      <c r="L144" s="58"/>
      <c r="M144" s="14"/>
      <c r="N144" s="14" t="s">
        <v>145</v>
      </c>
      <c r="O144" s="14"/>
      <c r="P144" s="15" t="s">
        <v>214</v>
      </c>
      <c r="Q144" s="16">
        <v>20899</v>
      </c>
      <c r="R144" s="17">
        <v>45</v>
      </c>
      <c r="S144" s="18">
        <v>13218.6175</v>
      </c>
      <c r="T144" s="19" t="s">
        <v>84</v>
      </c>
      <c r="U144" s="20" t="s">
        <v>95</v>
      </c>
      <c r="V144" s="29">
        <v>41.5</v>
      </c>
      <c r="W144" s="22">
        <v>5</v>
      </c>
      <c r="X144" s="23"/>
    </row>
    <row r="145" spans="1:24" s="1" customFormat="1" ht="52.05" customHeight="1" x14ac:dyDescent="0.3">
      <c r="A145" s="11" t="s">
        <v>23</v>
      </c>
      <c r="B145" s="11" t="s">
        <v>156</v>
      </c>
      <c r="C145" s="12" t="s">
        <v>215</v>
      </c>
      <c r="D145" s="59"/>
      <c r="E145" s="39" t="str">
        <f>HYPERLINK("https://www.google.ru/search?q=BB550VGC&amp;newwindow=1&amp;tbm=isch","Еще фото")</f>
        <v>Еще фото</v>
      </c>
      <c r="F145" s="13"/>
      <c r="G145" s="11" t="s">
        <v>88</v>
      </c>
      <c r="H145" s="11" t="s">
        <v>76</v>
      </c>
      <c r="I145" s="14" t="s">
        <v>150</v>
      </c>
      <c r="J145" s="14" t="s">
        <v>29</v>
      </c>
      <c r="K145" s="15" t="s">
        <v>30</v>
      </c>
      <c r="L145" s="56" t="s">
        <v>216</v>
      </c>
      <c r="M145" s="14"/>
      <c r="N145" s="14" t="s">
        <v>217</v>
      </c>
      <c r="O145" s="14"/>
      <c r="P145" s="15" t="s">
        <v>160</v>
      </c>
      <c r="Q145" s="16">
        <v>20699</v>
      </c>
      <c r="R145" s="17">
        <v>45</v>
      </c>
      <c r="S145" s="18">
        <v>13092.1175</v>
      </c>
      <c r="T145" s="19" t="s">
        <v>84</v>
      </c>
      <c r="U145" s="20" t="s">
        <v>206</v>
      </c>
      <c r="V145" s="22">
        <v>35</v>
      </c>
      <c r="W145" s="22">
        <v>1</v>
      </c>
      <c r="X145" s="23"/>
    </row>
    <row r="146" spans="1:24" s="1" customFormat="1" ht="61.05" customHeight="1" x14ac:dyDescent="0.3">
      <c r="A146" s="24" t="s">
        <v>23</v>
      </c>
      <c r="B146" s="24" t="s">
        <v>156</v>
      </c>
      <c r="C146" s="12" t="s">
        <v>215</v>
      </c>
      <c r="D146" s="60"/>
      <c r="E146" s="39" t="str">
        <f>HYPERLINK("https://www.google.ru/search?q=BB550VGC&amp;newwindow=1&amp;tbm=isch","Еще фото")</f>
        <v>Еще фото</v>
      </c>
      <c r="F146" s="13"/>
      <c r="G146" s="24" t="s">
        <v>88</v>
      </c>
      <c r="H146" s="24" t="s">
        <v>76</v>
      </c>
      <c r="I146" s="24" t="s">
        <v>150</v>
      </c>
      <c r="J146" s="14" t="s">
        <v>29</v>
      </c>
      <c r="K146" s="15" t="s">
        <v>30</v>
      </c>
      <c r="L146" s="58"/>
      <c r="M146" s="14"/>
      <c r="N146" s="14" t="s">
        <v>217</v>
      </c>
      <c r="O146" s="14"/>
      <c r="P146" s="15" t="s">
        <v>160</v>
      </c>
      <c r="Q146" s="16">
        <v>20699</v>
      </c>
      <c r="R146" s="17">
        <v>45</v>
      </c>
      <c r="S146" s="18">
        <v>13092.1175</v>
      </c>
      <c r="T146" s="19" t="s">
        <v>84</v>
      </c>
      <c r="U146" s="20" t="s">
        <v>94</v>
      </c>
      <c r="V146" s="22">
        <v>41</v>
      </c>
      <c r="W146" s="22">
        <v>1</v>
      </c>
      <c r="X146" s="23"/>
    </row>
    <row r="147" spans="1:24" s="1" customFormat="1" ht="35" customHeight="1" x14ac:dyDescent="0.3">
      <c r="A147" s="11" t="s">
        <v>23</v>
      </c>
      <c r="B147" s="11" t="s">
        <v>156</v>
      </c>
      <c r="C147" s="12" t="s">
        <v>218</v>
      </c>
      <c r="D147" s="53"/>
      <c r="E147" s="39" t="str">
        <f>HYPERLINK("https://www.google.ru/search?q=BB550YKA&amp;newwindow=1&amp;tbm=isch","Еще фото")</f>
        <v>Еще фото</v>
      </c>
      <c r="F147" s="13"/>
      <c r="G147" s="11" t="s">
        <v>88</v>
      </c>
      <c r="H147" s="11" t="s">
        <v>76</v>
      </c>
      <c r="I147" s="14" t="s">
        <v>150</v>
      </c>
      <c r="J147" s="14" t="s">
        <v>29</v>
      </c>
      <c r="K147" s="15" t="s">
        <v>30</v>
      </c>
      <c r="L147" s="56" t="s">
        <v>219</v>
      </c>
      <c r="M147" s="14"/>
      <c r="N147" s="14" t="s">
        <v>220</v>
      </c>
      <c r="O147" s="14"/>
      <c r="P147" s="15" t="s">
        <v>221</v>
      </c>
      <c r="Q147" s="16">
        <v>19999</v>
      </c>
      <c r="R147" s="17">
        <v>45</v>
      </c>
      <c r="S147" s="18">
        <v>12649.3675</v>
      </c>
      <c r="T147" s="19" t="s">
        <v>84</v>
      </c>
      <c r="U147" s="20" t="s">
        <v>222</v>
      </c>
      <c r="V147" s="22">
        <v>36</v>
      </c>
      <c r="W147" s="22">
        <v>1</v>
      </c>
      <c r="X147" s="23"/>
    </row>
    <row r="148" spans="1:24" s="1" customFormat="1" ht="35" customHeight="1" x14ac:dyDescent="0.3">
      <c r="A148" s="24" t="s">
        <v>23</v>
      </c>
      <c r="B148" s="24" t="s">
        <v>156</v>
      </c>
      <c r="C148" s="12" t="s">
        <v>218</v>
      </c>
      <c r="D148" s="54"/>
      <c r="E148" s="39" t="str">
        <f>HYPERLINK("https://www.google.ru/search?q=BB550YKA&amp;newwindow=1&amp;tbm=isch","Еще фото")</f>
        <v>Еще фото</v>
      </c>
      <c r="F148" s="13"/>
      <c r="G148" s="24" t="s">
        <v>88</v>
      </c>
      <c r="H148" s="24" t="s">
        <v>76</v>
      </c>
      <c r="I148" s="24" t="s">
        <v>150</v>
      </c>
      <c r="J148" s="14" t="s">
        <v>29</v>
      </c>
      <c r="K148" s="15" t="s">
        <v>30</v>
      </c>
      <c r="L148" s="57"/>
      <c r="M148" s="14"/>
      <c r="N148" s="14" t="s">
        <v>220</v>
      </c>
      <c r="O148" s="14"/>
      <c r="P148" s="15" t="s">
        <v>221</v>
      </c>
      <c r="Q148" s="16">
        <v>19999</v>
      </c>
      <c r="R148" s="17">
        <v>45</v>
      </c>
      <c r="S148" s="18">
        <v>12649.3675</v>
      </c>
      <c r="T148" s="19" t="s">
        <v>84</v>
      </c>
      <c r="U148" s="20" t="s">
        <v>96</v>
      </c>
      <c r="V148" s="22">
        <v>42</v>
      </c>
      <c r="W148" s="22">
        <v>3</v>
      </c>
      <c r="X148" s="23"/>
    </row>
    <row r="149" spans="1:24" s="1" customFormat="1" ht="37.049999999999997" customHeight="1" x14ac:dyDescent="0.3">
      <c r="A149" s="24" t="s">
        <v>23</v>
      </c>
      <c r="B149" s="24" t="s">
        <v>156</v>
      </c>
      <c r="C149" s="12" t="s">
        <v>218</v>
      </c>
      <c r="D149" s="55"/>
      <c r="E149" s="39" t="str">
        <f>HYPERLINK("https://www.google.ru/search?q=BB550YKA&amp;newwindow=1&amp;tbm=isch","Еще фото")</f>
        <v>Еще фото</v>
      </c>
      <c r="F149" s="13"/>
      <c r="G149" s="24" t="s">
        <v>88</v>
      </c>
      <c r="H149" s="24" t="s">
        <v>76</v>
      </c>
      <c r="I149" s="24" t="s">
        <v>150</v>
      </c>
      <c r="J149" s="14" t="s">
        <v>29</v>
      </c>
      <c r="K149" s="15" t="s">
        <v>30</v>
      </c>
      <c r="L149" s="58"/>
      <c r="M149" s="14"/>
      <c r="N149" s="14" t="s">
        <v>220</v>
      </c>
      <c r="O149" s="14"/>
      <c r="P149" s="15" t="s">
        <v>221</v>
      </c>
      <c r="Q149" s="16">
        <v>19999</v>
      </c>
      <c r="R149" s="17">
        <v>45</v>
      </c>
      <c r="S149" s="18">
        <v>12649.3675</v>
      </c>
      <c r="T149" s="19" t="s">
        <v>84</v>
      </c>
      <c r="U149" s="20" t="s">
        <v>106</v>
      </c>
      <c r="V149" s="29">
        <v>43.5</v>
      </c>
      <c r="W149" s="22">
        <v>1</v>
      </c>
      <c r="X149" s="23"/>
    </row>
    <row r="150" spans="1:24" s="1" customFormat="1" ht="108" customHeight="1" x14ac:dyDescent="0.3">
      <c r="A150" s="11" t="s">
        <v>23</v>
      </c>
      <c r="B150" s="11" t="s">
        <v>223</v>
      </c>
      <c r="C150" s="12" t="s">
        <v>224</v>
      </c>
      <c r="D150" s="28"/>
      <c r="E150" s="39" t="str">
        <f>HYPERLINK("https://www.google.ru/search?q=BB650RSE&amp;newwindow=1&amp;tbm=isch","Еще фото")</f>
        <v>Еще фото</v>
      </c>
      <c r="F150" s="13"/>
      <c r="G150" s="11" t="s">
        <v>88</v>
      </c>
      <c r="H150" s="11" t="s">
        <v>76</v>
      </c>
      <c r="I150" s="14" t="s">
        <v>150</v>
      </c>
      <c r="J150" s="14" t="s">
        <v>29</v>
      </c>
      <c r="K150" s="15" t="s">
        <v>30</v>
      </c>
      <c r="L150" s="14" t="s">
        <v>225</v>
      </c>
      <c r="M150" s="14"/>
      <c r="N150" s="14" t="s">
        <v>145</v>
      </c>
      <c r="O150" s="14"/>
      <c r="P150" s="15" t="s">
        <v>226</v>
      </c>
      <c r="Q150" s="16">
        <v>20999</v>
      </c>
      <c r="R150" s="17">
        <v>45</v>
      </c>
      <c r="S150" s="18">
        <v>13281.8675</v>
      </c>
      <c r="T150" s="19" t="s">
        <v>84</v>
      </c>
      <c r="U150" s="20" t="s">
        <v>107</v>
      </c>
      <c r="V150" s="22">
        <v>44</v>
      </c>
      <c r="W150" s="22">
        <v>1</v>
      </c>
      <c r="X150" s="23"/>
    </row>
    <row r="151" spans="1:24" s="1" customFormat="1" ht="108" customHeight="1" x14ac:dyDescent="0.3">
      <c r="A151" s="11" t="s">
        <v>23</v>
      </c>
      <c r="B151" s="11" t="s">
        <v>227</v>
      </c>
      <c r="C151" s="12" t="s">
        <v>228</v>
      </c>
      <c r="D151" s="28"/>
      <c r="E151" s="39" t="str">
        <f>HYPERLINK("https://www.google.ru/search?q=BBW550AJ&amp;newwindow=1&amp;tbm=isch","Еще фото")</f>
        <v>Еще фото</v>
      </c>
      <c r="F151" s="13"/>
      <c r="G151" s="11" t="s">
        <v>88</v>
      </c>
      <c r="H151" s="11" t="s">
        <v>76</v>
      </c>
      <c r="I151" s="14" t="s">
        <v>150</v>
      </c>
      <c r="J151" s="14" t="s">
        <v>29</v>
      </c>
      <c r="K151" s="15" t="s">
        <v>63</v>
      </c>
      <c r="L151" s="14" t="s">
        <v>216</v>
      </c>
      <c r="M151" s="14"/>
      <c r="N151" s="14" t="s">
        <v>229</v>
      </c>
      <c r="O151" s="14"/>
      <c r="P151" s="15" t="s">
        <v>214</v>
      </c>
      <c r="Q151" s="16">
        <v>19399</v>
      </c>
      <c r="R151" s="17">
        <v>45</v>
      </c>
      <c r="S151" s="18">
        <v>12269.8675</v>
      </c>
      <c r="T151" s="19" t="s">
        <v>84</v>
      </c>
      <c r="U151" s="20" t="s">
        <v>105</v>
      </c>
      <c r="V151" s="22">
        <v>37</v>
      </c>
      <c r="W151" s="22">
        <v>1</v>
      </c>
      <c r="X151" s="23"/>
    </row>
    <row r="152" spans="1:24" s="1" customFormat="1" ht="108" customHeight="1" x14ac:dyDescent="0.3">
      <c r="A152" s="11" t="s">
        <v>23</v>
      </c>
      <c r="B152" s="11" t="s">
        <v>227</v>
      </c>
      <c r="C152" s="12" t="s">
        <v>230</v>
      </c>
      <c r="D152" s="28"/>
      <c r="E152" s="39" t="str">
        <f>HYPERLINK("https://www.google.ru/search?q=BBW550AK&amp;newwindow=1&amp;tbm=isch","Еще фото")</f>
        <v>Еще фото</v>
      </c>
      <c r="F152" s="13"/>
      <c r="G152" s="11" t="s">
        <v>88</v>
      </c>
      <c r="H152" s="11" t="s">
        <v>76</v>
      </c>
      <c r="I152" s="14" t="s">
        <v>150</v>
      </c>
      <c r="J152" s="14" t="s">
        <v>29</v>
      </c>
      <c r="K152" s="15" t="s">
        <v>63</v>
      </c>
      <c r="L152" s="14" t="s">
        <v>216</v>
      </c>
      <c r="M152" s="14"/>
      <c r="N152" s="14" t="s">
        <v>231</v>
      </c>
      <c r="O152" s="14"/>
      <c r="P152" s="15" t="s">
        <v>160</v>
      </c>
      <c r="Q152" s="16">
        <v>19399</v>
      </c>
      <c r="R152" s="17">
        <v>45</v>
      </c>
      <c r="S152" s="18">
        <v>12269.8675</v>
      </c>
      <c r="T152" s="19" t="s">
        <v>84</v>
      </c>
      <c r="U152" s="20" t="s">
        <v>161</v>
      </c>
      <c r="V152" s="22">
        <v>35</v>
      </c>
      <c r="W152" s="22">
        <v>1</v>
      </c>
      <c r="X152" s="23"/>
    </row>
    <row r="153" spans="1:24" s="1" customFormat="1" ht="35" customHeight="1" x14ac:dyDescent="0.3">
      <c r="A153" s="11" t="s">
        <v>23</v>
      </c>
      <c r="B153" s="11" t="s">
        <v>156</v>
      </c>
      <c r="C153" s="12" t="s">
        <v>232</v>
      </c>
      <c r="D153" s="53"/>
      <c r="E153" s="39" t="str">
        <f>HYPERLINK("https://www.google.ru/search?q=BBW550BP&amp;newwindow=1&amp;tbm=isch","Еще фото")</f>
        <v>Еще фото</v>
      </c>
      <c r="F153" s="13"/>
      <c r="G153" s="11" t="s">
        <v>88</v>
      </c>
      <c r="H153" s="11" t="s">
        <v>76</v>
      </c>
      <c r="I153" s="14" t="s">
        <v>150</v>
      </c>
      <c r="J153" s="14" t="s">
        <v>29</v>
      </c>
      <c r="K153" s="15" t="s">
        <v>63</v>
      </c>
      <c r="L153" s="56" t="s">
        <v>216</v>
      </c>
      <c r="M153" s="14"/>
      <c r="N153" s="14" t="s">
        <v>145</v>
      </c>
      <c r="O153" s="14"/>
      <c r="P153" s="15" t="s">
        <v>214</v>
      </c>
      <c r="Q153" s="16">
        <v>19399</v>
      </c>
      <c r="R153" s="17">
        <v>45</v>
      </c>
      <c r="S153" s="18">
        <v>12269.8675</v>
      </c>
      <c r="T153" s="19" t="s">
        <v>84</v>
      </c>
      <c r="U153" s="20" t="s">
        <v>161</v>
      </c>
      <c r="V153" s="22">
        <v>35</v>
      </c>
      <c r="W153" s="22">
        <v>4</v>
      </c>
      <c r="X153" s="23"/>
    </row>
    <row r="154" spans="1:24" s="1" customFormat="1" ht="35" customHeight="1" x14ac:dyDescent="0.3">
      <c r="A154" s="24" t="s">
        <v>23</v>
      </c>
      <c r="B154" s="24" t="s">
        <v>156</v>
      </c>
      <c r="C154" s="12" t="s">
        <v>232</v>
      </c>
      <c r="D154" s="54"/>
      <c r="E154" s="39" t="str">
        <f>HYPERLINK("https://www.google.ru/search?q=BBW550BP&amp;newwindow=1&amp;tbm=isch","Еще фото")</f>
        <v>Еще фото</v>
      </c>
      <c r="F154" s="13"/>
      <c r="G154" s="24" t="s">
        <v>88</v>
      </c>
      <c r="H154" s="24" t="s">
        <v>76</v>
      </c>
      <c r="I154" s="24" t="s">
        <v>150</v>
      </c>
      <c r="J154" s="14" t="s">
        <v>29</v>
      </c>
      <c r="K154" s="15" t="s">
        <v>63</v>
      </c>
      <c r="L154" s="57"/>
      <c r="M154" s="14"/>
      <c r="N154" s="14" t="s">
        <v>145</v>
      </c>
      <c r="O154" s="14"/>
      <c r="P154" s="15" t="s">
        <v>214</v>
      </c>
      <c r="Q154" s="16">
        <v>19399</v>
      </c>
      <c r="R154" s="17">
        <v>45</v>
      </c>
      <c r="S154" s="18">
        <v>12269.8675</v>
      </c>
      <c r="T154" s="19" t="s">
        <v>84</v>
      </c>
      <c r="U154" s="20" t="s">
        <v>142</v>
      </c>
      <c r="V154" s="29">
        <v>35.5</v>
      </c>
      <c r="W154" s="22">
        <v>3</v>
      </c>
      <c r="X154" s="23"/>
    </row>
    <row r="155" spans="1:24" s="1" customFormat="1" ht="37.049999999999997" customHeight="1" x14ac:dyDescent="0.3">
      <c r="A155" s="24" t="s">
        <v>23</v>
      </c>
      <c r="B155" s="24" t="s">
        <v>156</v>
      </c>
      <c r="C155" s="12" t="s">
        <v>232</v>
      </c>
      <c r="D155" s="55"/>
      <c r="E155" s="39" t="str">
        <f>HYPERLINK("https://www.google.ru/search?q=BBW550BP&amp;newwindow=1&amp;tbm=isch","Еще фото")</f>
        <v>Еще фото</v>
      </c>
      <c r="F155" s="13"/>
      <c r="G155" s="24" t="s">
        <v>88</v>
      </c>
      <c r="H155" s="24" t="s">
        <v>76</v>
      </c>
      <c r="I155" s="24" t="s">
        <v>150</v>
      </c>
      <c r="J155" s="14" t="s">
        <v>29</v>
      </c>
      <c r="K155" s="15" t="s">
        <v>63</v>
      </c>
      <c r="L155" s="58"/>
      <c r="M155" s="14"/>
      <c r="N155" s="14" t="s">
        <v>145</v>
      </c>
      <c r="O155" s="14"/>
      <c r="P155" s="15" t="s">
        <v>214</v>
      </c>
      <c r="Q155" s="16">
        <v>19399</v>
      </c>
      <c r="R155" s="17">
        <v>45</v>
      </c>
      <c r="S155" s="18">
        <v>12269.8675</v>
      </c>
      <c r="T155" s="19" t="s">
        <v>84</v>
      </c>
      <c r="U155" s="20" t="s">
        <v>155</v>
      </c>
      <c r="V155" s="22">
        <v>36</v>
      </c>
      <c r="W155" s="22">
        <v>4</v>
      </c>
      <c r="X155" s="23"/>
    </row>
    <row r="156" spans="1:24" s="1" customFormat="1" ht="52.05" customHeight="1" x14ac:dyDescent="0.3">
      <c r="A156" s="11" t="s">
        <v>23</v>
      </c>
      <c r="B156" s="11" t="s">
        <v>227</v>
      </c>
      <c r="C156" s="12" t="s">
        <v>233</v>
      </c>
      <c r="D156" s="59"/>
      <c r="E156" s="39" t="str">
        <f>HYPERLINK("https://www.google.ru/search?q=BBW550BT&amp;newwindow=1&amp;tbm=isch","Еще фото")</f>
        <v>Еще фото</v>
      </c>
      <c r="F156" s="13"/>
      <c r="G156" s="11" t="s">
        <v>88</v>
      </c>
      <c r="H156" s="11" t="s">
        <v>76</v>
      </c>
      <c r="I156" s="14" t="s">
        <v>150</v>
      </c>
      <c r="J156" s="14" t="s">
        <v>29</v>
      </c>
      <c r="K156" s="15" t="s">
        <v>63</v>
      </c>
      <c r="L156" s="56" t="s">
        <v>216</v>
      </c>
      <c r="M156" s="14"/>
      <c r="N156" s="14" t="s">
        <v>145</v>
      </c>
      <c r="O156" s="14"/>
      <c r="P156" s="15" t="s">
        <v>214</v>
      </c>
      <c r="Q156" s="16">
        <v>19399</v>
      </c>
      <c r="R156" s="17">
        <v>45</v>
      </c>
      <c r="S156" s="18">
        <v>12269.8675</v>
      </c>
      <c r="T156" s="19" t="s">
        <v>84</v>
      </c>
      <c r="U156" s="20" t="s">
        <v>155</v>
      </c>
      <c r="V156" s="22">
        <v>36</v>
      </c>
      <c r="W156" s="22">
        <v>5</v>
      </c>
      <c r="X156" s="23"/>
    </row>
    <row r="157" spans="1:24" s="1" customFormat="1" ht="61.05" customHeight="1" x14ac:dyDescent="0.3">
      <c r="A157" s="24" t="s">
        <v>23</v>
      </c>
      <c r="B157" s="24" t="s">
        <v>227</v>
      </c>
      <c r="C157" s="12" t="s">
        <v>233</v>
      </c>
      <c r="D157" s="60"/>
      <c r="E157" s="39" t="str">
        <f>HYPERLINK("https://www.google.ru/search?q=BBW550BT&amp;newwindow=1&amp;tbm=isch","Еще фото")</f>
        <v>Еще фото</v>
      </c>
      <c r="F157" s="13"/>
      <c r="G157" s="24" t="s">
        <v>88</v>
      </c>
      <c r="H157" s="24" t="s">
        <v>76</v>
      </c>
      <c r="I157" s="24" t="s">
        <v>150</v>
      </c>
      <c r="J157" s="14" t="s">
        <v>29</v>
      </c>
      <c r="K157" s="15" t="s">
        <v>63</v>
      </c>
      <c r="L157" s="58"/>
      <c r="M157" s="14"/>
      <c r="N157" s="14" t="s">
        <v>145</v>
      </c>
      <c r="O157" s="14"/>
      <c r="P157" s="15" t="s">
        <v>214</v>
      </c>
      <c r="Q157" s="16">
        <v>19399</v>
      </c>
      <c r="R157" s="17">
        <v>45</v>
      </c>
      <c r="S157" s="18">
        <v>12269.8675</v>
      </c>
      <c r="T157" s="19" t="s">
        <v>84</v>
      </c>
      <c r="U157" s="20" t="s">
        <v>85</v>
      </c>
      <c r="V157" s="29">
        <v>36.5</v>
      </c>
      <c r="W157" s="22">
        <v>2</v>
      </c>
      <c r="X157" s="23"/>
    </row>
    <row r="158" spans="1:24" s="1" customFormat="1" ht="52.05" customHeight="1" x14ac:dyDescent="0.3">
      <c r="A158" s="11" t="s">
        <v>23</v>
      </c>
      <c r="B158" s="11" t="s">
        <v>156</v>
      </c>
      <c r="C158" s="12" t="s">
        <v>234</v>
      </c>
      <c r="D158" s="59"/>
      <c r="E158" s="39" t="str">
        <f>HYPERLINK("https://www.google.ru/search?q=BBW550RB&amp;newwindow=1&amp;tbm=isch","Еще фото")</f>
        <v>Еще фото</v>
      </c>
      <c r="F158" s="13"/>
      <c r="G158" s="11" t="s">
        <v>88</v>
      </c>
      <c r="H158" s="11" t="s">
        <v>76</v>
      </c>
      <c r="I158" s="14" t="s">
        <v>150</v>
      </c>
      <c r="J158" s="14" t="s">
        <v>29</v>
      </c>
      <c r="K158" s="15" t="s">
        <v>63</v>
      </c>
      <c r="L158" s="56" t="s">
        <v>235</v>
      </c>
      <c r="M158" s="14"/>
      <c r="N158" s="14" t="s">
        <v>52</v>
      </c>
      <c r="O158" s="14"/>
      <c r="P158" s="15" t="s">
        <v>236</v>
      </c>
      <c r="Q158" s="16">
        <v>23299</v>
      </c>
      <c r="R158" s="17">
        <v>45</v>
      </c>
      <c r="S158" s="18">
        <v>14736.6175</v>
      </c>
      <c r="T158" s="19" t="s">
        <v>84</v>
      </c>
      <c r="U158" s="20" t="s">
        <v>155</v>
      </c>
      <c r="V158" s="22">
        <v>36</v>
      </c>
      <c r="W158" s="22">
        <v>1</v>
      </c>
      <c r="X158" s="23"/>
    </row>
    <row r="159" spans="1:24" s="1" customFormat="1" ht="61.05" customHeight="1" x14ac:dyDescent="0.3">
      <c r="A159" s="24" t="s">
        <v>23</v>
      </c>
      <c r="B159" s="24" t="s">
        <v>156</v>
      </c>
      <c r="C159" s="12" t="s">
        <v>234</v>
      </c>
      <c r="D159" s="60"/>
      <c r="E159" s="39" t="str">
        <f>HYPERLINK("https://www.google.ru/search?q=BBW550RB&amp;newwindow=1&amp;tbm=isch","Еще фото")</f>
        <v>Еще фото</v>
      </c>
      <c r="F159" s="13"/>
      <c r="G159" s="24" t="s">
        <v>88</v>
      </c>
      <c r="H159" s="24" t="s">
        <v>76</v>
      </c>
      <c r="I159" s="24" t="s">
        <v>150</v>
      </c>
      <c r="J159" s="14" t="s">
        <v>29</v>
      </c>
      <c r="K159" s="15" t="s">
        <v>63</v>
      </c>
      <c r="L159" s="58"/>
      <c r="M159" s="14"/>
      <c r="N159" s="14" t="s">
        <v>52</v>
      </c>
      <c r="O159" s="14"/>
      <c r="P159" s="15" t="s">
        <v>236</v>
      </c>
      <c r="Q159" s="16">
        <v>23299</v>
      </c>
      <c r="R159" s="17">
        <v>45</v>
      </c>
      <c r="S159" s="18">
        <v>14736.6175</v>
      </c>
      <c r="T159" s="19" t="s">
        <v>84</v>
      </c>
      <c r="U159" s="20" t="s">
        <v>95</v>
      </c>
      <c r="V159" s="29">
        <v>39.5</v>
      </c>
      <c r="W159" s="22">
        <v>1</v>
      </c>
      <c r="X159" s="23"/>
    </row>
    <row r="160" spans="1:24" s="1" customFormat="1" ht="52.05" customHeight="1" x14ac:dyDescent="0.3">
      <c r="A160" s="11" t="s">
        <v>23</v>
      </c>
      <c r="B160" s="11" t="s">
        <v>156</v>
      </c>
      <c r="C160" s="12" t="s">
        <v>237</v>
      </c>
      <c r="D160" s="59"/>
      <c r="E160" s="39" t="str">
        <f>HYPERLINK("https://www.google.ru/search?q=BBW550TB&amp;newwindow=1&amp;tbm=isch","Еще фото")</f>
        <v>Еще фото</v>
      </c>
      <c r="F160" s="13"/>
      <c r="G160" s="11" t="s">
        <v>88</v>
      </c>
      <c r="H160" s="11" t="s">
        <v>76</v>
      </c>
      <c r="I160" s="14" t="s">
        <v>150</v>
      </c>
      <c r="J160" s="14" t="s">
        <v>29</v>
      </c>
      <c r="K160" s="15" t="s">
        <v>63</v>
      </c>
      <c r="L160" s="56" t="s">
        <v>238</v>
      </c>
      <c r="M160" s="14"/>
      <c r="N160" s="14" t="s">
        <v>239</v>
      </c>
      <c r="O160" s="14"/>
      <c r="P160" s="15" t="s">
        <v>236</v>
      </c>
      <c r="Q160" s="16">
        <v>20999</v>
      </c>
      <c r="R160" s="17">
        <v>45</v>
      </c>
      <c r="S160" s="18">
        <v>13281.8675</v>
      </c>
      <c r="T160" s="19" t="s">
        <v>84</v>
      </c>
      <c r="U160" s="20" t="s">
        <v>171</v>
      </c>
      <c r="V160" s="29">
        <v>34.5</v>
      </c>
      <c r="W160" s="22">
        <v>1</v>
      </c>
      <c r="X160" s="23"/>
    </row>
    <row r="161" spans="1:24" s="1" customFormat="1" ht="61.05" customHeight="1" x14ac:dyDescent="0.3">
      <c r="A161" s="24" t="s">
        <v>23</v>
      </c>
      <c r="B161" s="24" t="s">
        <v>156</v>
      </c>
      <c r="C161" s="12" t="s">
        <v>237</v>
      </c>
      <c r="D161" s="60"/>
      <c r="E161" s="39" t="str">
        <f>HYPERLINK("https://www.google.ru/search?q=BBW550TB&amp;newwindow=1&amp;tbm=isch","Еще фото")</f>
        <v>Еще фото</v>
      </c>
      <c r="F161" s="13"/>
      <c r="G161" s="24" t="s">
        <v>88</v>
      </c>
      <c r="H161" s="24" t="s">
        <v>76</v>
      </c>
      <c r="I161" s="24" t="s">
        <v>150</v>
      </c>
      <c r="J161" s="14" t="s">
        <v>29</v>
      </c>
      <c r="K161" s="15" t="s">
        <v>63</v>
      </c>
      <c r="L161" s="58"/>
      <c r="M161" s="14"/>
      <c r="N161" s="14" t="s">
        <v>239</v>
      </c>
      <c r="O161" s="14"/>
      <c r="P161" s="15" t="s">
        <v>236</v>
      </c>
      <c r="Q161" s="16">
        <v>20999</v>
      </c>
      <c r="R161" s="17">
        <v>45</v>
      </c>
      <c r="S161" s="18">
        <v>13281.8675</v>
      </c>
      <c r="T161" s="19" t="s">
        <v>84</v>
      </c>
      <c r="U161" s="20" t="s">
        <v>161</v>
      </c>
      <c r="V161" s="22">
        <v>35</v>
      </c>
      <c r="W161" s="22">
        <v>1</v>
      </c>
      <c r="X161" s="23"/>
    </row>
    <row r="162" spans="1:24" s="1" customFormat="1" ht="108" customHeight="1" x14ac:dyDescent="0.3">
      <c r="A162" s="11" t="s">
        <v>23</v>
      </c>
      <c r="B162" s="11" t="s">
        <v>240</v>
      </c>
      <c r="C162" s="12" t="s">
        <v>241</v>
      </c>
      <c r="D162" s="28"/>
      <c r="E162" s="39" t="str">
        <f>HYPERLINK("https://www.google.ru/search?q=CT302SL&amp;newwindow=1&amp;tbm=isch","Еще фото")</f>
        <v>Еще фото</v>
      </c>
      <c r="F162" s="13"/>
      <c r="G162" s="11" t="s">
        <v>168</v>
      </c>
      <c r="H162" s="11" t="s">
        <v>76</v>
      </c>
      <c r="I162" s="14" t="s">
        <v>150</v>
      </c>
      <c r="J162" s="14" t="s">
        <v>29</v>
      </c>
      <c r="K162" s="15" t="s">
        <v>30</v>
      </c>
      <c r="L162" s="14" t="s">
        <v>242</v>
      </c>
      <c r="M162" s="14"/>
      <c r="N162" s="14" t="s">
        <v>145</v>
      </c>
      <c r="O162" s="14"/>
      <c r="P162" s="15" t="s">
        <v>243</v>
      </c>
      <c r="Q162" s="16">
        <v>20999</v>
      </c>
      <c r="R162" s="17">
        <v>45</v>
      </c>
      <c r="S162" s="18">
        <v>13281.8675</v>
      </c>
      <c r="T162" s="19" t="s">
        <v>84</v>
      </c>
      <c r="U162" s="20" t="s">
        <v>93</v>
      </c>
      <c r="V162" s="29">
        <v>40.5</v>
      </c>
      <c r="W162" s="22">
        <v>1</v>
      </c>
      <c r="X162" s="23"/>
    </row>
    <row r="163" spans="1:24" s="1" customFormat="1" ht="108" customHeight="1" x14ac:dyDescent="0.3">
      <c r="A163" s="11" t="s">
        <v>23</v>
      </c>
      <c r="B163" s="11" t="s">
        <v>244</v>
      </c>
      <c r="C163" s="12" t="s">
        <v>245</v>
      </c>
      <c r="D163" s="28"/>
      <c r="E163" s="39" t="str">
        <f>HYPERLINK("https://www.google.ru/search?q=CT302SP&amp;newwindow=1&amp;tbm=isch","Еще фото")</f>
        <v>Еще фото</v>
      </c>
      <c r="F163" s="13"/>
      <c r="G163" s="11" t="s">
        <v>168</v>
      </c>
      <c r="H163" s="11" t="s">
        <v>76</v>
      </c>
      <c r="I163" s="14" t="s">
        <v>150</v>
      </c>
      <c r="J163" s="14" t="s">
        <v>29</v>
      </c>
      <c r="K163" s="15" t="s">
        <v>30</v>
      </c>
      <c r="L163" s="14" t="s">
        <v>246</v>
      </c>
      <c r="M163" s="14"/>
      <c r="N163" s="14" t="s">
        <v>145</v>
      </c>
      <c r="O163" s="14"/>
      <c r="P163" s="15" t="s">
        <v>247</v>
      </c>
      <c r="Q163" s="16">
        <v>21999</v>
      </c>
      <c r="R163" s="17">
        <v>45</v>
      </c>
      <c r="S163" s="18">
        <v>13914.3675</v>
      </c>
      <c r="T163" s="19" t="s">
        <v>84</v>
      </c>
      <c r="U163" s="20" t="s">
        <v>85</v>
      </c>
      <c r="V163" s="22">
        <v>39</v>
      </c>
      <c r="W163" s="22">
        <v>1</v>
      </c>
      <c r="X163" s="23"/>
    </row>
    <row r="164" spans="1:24" s="1" customFormat="1" ht="108" customHeight="1" x14ac:dyDescent="0.3">
      <c r="A164" s="11" t="s">
        <v>23</v>
      </c>
      <c r="B164" s="11" t="s">
        <v>248</v>
      </c>
      <c r="C164" s="12" t="s">
        <v>249</v>
      </c>
      <c r="D164" s="28"/>
      <c r="E164" s="39" t="str">
        <f>HYPERLINK("https://www.google.ru/search?q=GM500HD2&amp;newwindow=1&amp;tbm=isch","Еще фото")</f>
        <v>Еще фото</v>
      </c>
      <c r="F164" s="13"/>
      <c r="G164" s="11" t="s">
        <v>88</v>
      </c>
      <c r="H164" s="11" t="s">
        <v>76</v>
      </c>
      <c r="I164" s="14" t="s">
        <v>150</v>
      </c>
      <c r="J164" s="14" t="s">
        <v>29</v>
      </c>
      <c r="K164" s="15" t="s">
        <v>30</v>
      </c>
      <c r="L164" s="14" t="s">
        <v>250</v>
      </c>
      <c r="M164" s="14" t="s">
        <v>251</v>
      </c>
      <c r="N164" s="14" t="s">
        <v>32</v>
      </c>
      <c r="O164" s="14"/>
      <c r="P164" s="15" t="s">
        <v>252</v>
      </c>
      <c r="Q164" s="16">
        <v>12799</v>
      </c>
      <c r="R164" s="17">
        <v>45</v>
      </c>
      <c r="S164" s="18">
        <v>8095.3674999999994</v>
      </c>
      <c r="T164" s="19" t="s">
        <v>84</v>
      </c>
      <c r="U164" s="20" t="s">
        <v>85</v>
      </c>
      <c r="V164" s="22">
        <v>39</v>
      </c>
      <c r="W164" s="22">
        <v>1</v>
      </c>
      <c r="X164" s="23"/>
    </row>
    <row r="165" spans="1:24" s="1" customFormat="1" ht="108" customHeight="1" x14ac:dyDescent="0.3">
      <c r="A165" s="11" t="s">
        <v>23</v>
      </c>
      <c r="B165" s="11" t="s">
        <v>248</v>
      </c>
      <c r="C165" s="12" t="s">
        <v>253</v>
      </c>
      <c r="D165" s="28"/>
      <c r="E165" s="39" t="str">
        <f>HYPERLINK("https://www.google.ru/search?q=GM500UFB&amp;newwindow=1&amp;tbm=isch","Еще фото")</f>
        <v>Еще фото</v>
      </c>
      <c r="F165" s="13"/>
      <c r="G165" s="11" t="s">
        <v>88</v>
      </c>
      <c r="H165" s="11" t="s">
        <v>76</v>
      </c>
      <c r="I165" s="14" t="s">
        <v>150</v>
      </c>
      <c r="J165" s="14" t="s">
        <v>29</v>
      </c>
      <c r="K165" s="15" t="s">
        <v>30</v>
      </c>
      <c r="L165" s="14" t="s">
        <v>254</v>
      </c>
      <c r="M165" s="14" t="s">
        <v>251</v>
      </c>
      <c r="N165" s="14" t="s">
        <v>145</v>
      </c>
      <c r="O165" s="14"/>
      <c r="P165" s="15" t="s">
        <v>255</v>
      </c>
      <c r="Q165" s="16">
        <v>13199</v>
      </c>
      <c r="R165" s="17">
        <v>45</v>
      </c>
      <c r="S165" s="18">
        <v>8348.3674999999985</v>
      </c>
      <c r="T165" s="19" t="s">
        <v>84</v>
      </c>
      <c r="U165" s="20" t="s">
        <v>107</v>
      </c>
      <c r="V165" s="22">
        <v>44</v>
      </c>
      <c r="W165" s="22">
        <v>1</v>
      </c>
      <c r="X165" s="23"/>
    </row>
    <row r="166" spans="1:24" s="1" customFormat="1" ht="108" customHeight="1" x14ac:dyDescent="0.3">
      <c r="A166" s="11" t="s">
        <v>23</v>
      </c>
      <c r="B166" s="11" t="s">
        <v>248</v>
      </c>
      <c r="C166" s="12" t="s">
        <v>256</v>
      </c>
      <c r="D166" s="28"/>
      <c r="E166" s="39" t="str">
        <f>HYPERLINK("https://www.google.ru/search?q=GW500ADW&amp;newwindow=1&amp;tbm=isch","Еще фото")</f>
        <v>Еще фото</v>
      </c>
      <c r="F166" s="13"/>
      <c r="G166" s="11" t="s">
        <v>88</v>
      </c>
      <c r="H166" s="11" t="s">
        <v>76</v>
      </c>
      <c r="I166" s="14" t="s">
        <v>150</v>
      </c>
      <c r="J166" s="14" t="s">
        <v>29</v>
      </c>
      <c r="K166" s="15" t="s">
        <v>63</v>
      </c>
      <c r="L166" s="14" t="s">
        <v>257</v>
      </c>
      <c r="M166" s="14" t="s">
        <v>251</v>
      </c>
      <c r="N166" s="14" t="s">
        <v>59</v>
      </c>
      <c r="O166" s="14"/>
      <c r="P166" s="15" t="s">
        <v>258</v>
      </c>
      <c r="Q166" s="16">
        <v>12999</v>
      </c>
      <c r="R166" s="17">
        <v>45</v>
      </c>
      <c r="S166" s="18">
        <v>8221.8674999999985</v>
      </c>
      <c r="T166" s="19" t="s">
        <v>84</v>
      </c>
      <c r="U166" s="20" t="s">
        <v>85</v>
      </c>
      <c r="V166" s="29">
        <v>36.5</v>
      </c>
      <c r="W166" s="22">
        <v>1</v>
      </c>
      <c r="X166" s="23"/>
    </row>
    <row r="167" spans="1:24" s="1" customFormat="1" ht="52.05" customHeight="1" x14ac:dyDescent="0.3">
      <c r="A167" s="11" t="s">
        <v>23</v>
      </c>
      <c r="B167" s="11" t="s">
        <v>259</v>
      </c>
      <c r="C167" s="12" t="s">
        <v>260</v>
      </c>
      <c r="D167" s="59"/>
      <c r="E167" s="39" t="str">
        <f>HYPERLINK("https://www.google.ru/search?q=M0803HY&amp;newwindow=1&amp;tbm=isch","Еще фото")</f>
        <v>Еще фото</v>
      </c>
      <c r="F167" s="13"/>
      <c r="G167" s="11" t="s">
        <v>168</v>
      </c>
      <c r="H167" s="11" t="s">
        <v>76</v>
      </c>
      <c r="I167" s="14" t="s">
        <v>150</v>
      </c>
      <c r="J167" s="14" t="s">
        <v>29</v>
      </c>
      <c r="K167" s="15" t="s">
        <v>30</v>
      </c>
      <c r="L167" s="56" t="s">
        <v>261</v>
      </c>
      <c r="M167" s="14"/>
      <c r="N167" s="14" t="s">
        <v>145</v>
      </c>
      <c r="O167" s="14"/>
      <c r="P167" s="15" t="s">
        <v>262</v>
      </c>
      <c r="Q167" s="16">
        <v>11199</v>
      </c>
      <c r="R167" s="17">
        <v>45</v>
      </c>
      <c r="S167" s="18">
        <v>7083.3674999999994</v>
      </c>
      <c r="T167" s="19" t="s">
        <v>84</v>
      </c>
      <c r="U167" s="20" t="s">
        <v>95</v>
      </c>
      <c r="V167" s="29">
        <v>41.5</v>
      </c>
      <c r="W167" s="22">
        <v>1</v>
      </c>
      <c r="X167" s="23"/>
    </row>
    <row r="168" spans="1:24" s="1" customFormat="1" ht="61.05" customHeight="1" x14ac:dyDescent="0.3">
      <c r="A168" s="24" t="s">
        <v>23</v>
      </c>
      <c r="B168" s="24" t="s">
        <v>259</v>
      </c>
      <c r="C168" s="12" t="s">
        <v>260</v>
      </c>
      <c r="D168" s="60"/>
      <c r="E168" s="39" t="str">
        <f>HYPERLINK("https://www.google.ru/search?q=M0803HY&amp;newwindow=1&amp;tbm=isch","Еще фото")</f>
        <v>Еще фото</v>
      </c>
      <c r="F168" s="13"/>
      <c r="G168" s="24" t="s">
        <v>168</v>
      </c>
      <c r="H168" s="24" t="s">
        <v>76</v>
      </c>
      <c r="I168" s="24" t="s">
        <v>150</v>
      </c>
      <c r="J168" s="14" t="s">
        <v>29</v>
      </c>
      <c r="K168" s="15" t="s">
        <v>30</v>
      </c>
      <c r="L168" s="58"/>
      <c r="M168" s="14"/>
      <c r="N168" s="14" t="s">
        <v>145</v>
      </c>
      <c r="O168" s="14"/>
      <c r="P168" s="15" t="s">
        <v>262</v>
      </c>
      <c r="Q168" s="16">
        <v>11199</v>
      </c>
      <c r="R168" s="17">
        <v>45</v>
      </c>
      <c r="S168" s="18">
        <v>7083.3674999999994</v>
      </c>
      <c r="T168" s="19" t="s">
        <v>84</v>
      </c>
      <c r="U168" s="20" t="s">
        <v>96</v>
      </c>
      <c r="V168" s="22">
        <v>42</v>
      </c>
      <c r="W168" s="22">
        <v>1</v>
      </c>
      <c r="X168" s="23"/>
    </row>
    <row r="169" spans="1:24" s="1" customFormat="1" ht="108" customHeight="1" x14ac:dyDescent="0.3">
      <c r="A169" s="11" t="s">
        <v>23</v>
      </c>
      <c r="B169" s="11" t="s">
        <v>189</v>
      </c>
      <c r="C169" s="12" t="s">
        <v>263</v>
      </c>
      <c r="D169" s="28"/>
      <c r="E169" s="39" t="str">
        <f>HYPERLINK("https://www.google.ru/search?q=M1000BBV&amp;newwindow=1&amp;tbm=isch","Еще фото")</f>
        <v>Еще фото</v>
      </c>
      <c r="F169" s="13"/>
      <c r="G169" s="11" t="s">
        <v>88</v>
      </c>
      <c r="H169" s="11" t="s">
        <v>76</v>
      </c>
      <c r="I169" s="14" t="s">
        <v>150</v>
      </c>
      <c r="J169" s="14" t="s">
        <v>29</v>
      </c>
      <c r="K169" s="15" t="s">
        <v>30</v>
      </c>
      <c r="L169" s="14" t="s">
        <v>264</v>
      </c>
      <c r="M169" s="14"/>
      <c r="N169" s="14" t="s">
        <v>43</v>
      </c>
      <c r="O169" s="14"/>
      <c r="P169" s="15" t="s">
        <v>265</v>
      </c>
      <c r="Q169" s="16">
        <v>29799</v>
      </c>
      <c r="R169" s="17">
        <v>45</v>
      </c>
      <c r="S169" s="18">
        <v>18847.8675</v>
      </c>
      <c r="T169" s="19" t="s">
        <v>84</v>
      </c>
      <c r="U169" s="20" t="s">
        <v>93</v>
      </c>
      <c r="V169" s="29">
        <v>40.5</v>
      </c>
      <c r="W169" s="22">
        <v>1</v>
      </c>
      <c r="X169" s="23"/>
    </row>
    <row r="170" spans="1:24" s="1" customFormat="1" ht="17" customHeight="1" x14ac:dyDescent="0.3">
      <c r="A170" s="11" t="s">
        <v>23</v>
      </c>
      <c r="B170" s="11" t="s">
        <v>189</v>
      </c>
      <c r="C170" s="12" t="s">
        <v>266</v>
      </c>
      <c r="D170" s="53"/>
      <c r="E170" s="39" t="str">
        <f t="shared" ref="E170:E175" si="8">HYPERLINK("https://www.google.ru/search?q=M1000D&amp;newwindow=1&amp;tbm=isch","Еще фото")</f>
        <v>Еще фото</v>
      </c>
      <c r="F170" s="13"/>
      <c r="G170" s="11" t="s">
        <v>88</v>
      </c>
      <c r="H170" s="11" t="s">
        <v>76</v>
      </c>
      <c r="I170" s="14" t="s">
        <v>150</v>
      </c>
      <c r="J170" s="14" t="s">
        <v>29</v>
      </c>
      <c r="K170" s="15" t="s">
        <v>151</v>
      </c>
      <c r="L170" s="56" t="s">
        <v>267</v>
      </c>
      <c r="M170" s="14"/>
      <c r="N170" s="14" t="s">
        <v>32</v>
      </c>
      <c r="O170" s="14"/>
      <c r="P170" s="15" t="s">
        <v>268</v>
      </c>
      <c r="Q170" s="16">
        <v>23299</v>
      </c>
      <c r="R170" s="17">
        <v>45</v>
      </c>
      <c r="S170" s="18">
        <v>14736.6175</v>
      </c>
      <c r="T170" s="19" t="s">
        <v>84</v>
      </c>
      <c r="U170" s="20" t="s">
        <v>222</v>
      </c>
      <c r="V170" s="22">
        <v>36</v>
      </c>
      <c r="W170" s="22">
        <v>1</v>
      </c>
      <c r="X170" s="23"/>
    </row>
    <row r="171" spans="1:24" s="1" customFormat="1" ht="17" customHeight="1" x14ac:dyDescent="0.3">
      <c r="A171" s="24" t="s">
        <v>23</v>
      </c>
      <c r="B171" s="24" t="s">
        <v>189</v>
      </c>
      <c r="C171" s="12" t="s">
        <v>266</v>
      </c>
      <c r="D171" s="54"/>
      <c r="E171" s="39" t="str">
        <f t="shared" si="8"/>
        <v>Еще фото</v>
      </c>
      <c r="F171" s="13"/>
      <c r="G171" s="24" t="s">
        <v>88</v>
      </c>
      <c r="H171" s="24" t="s">
        <v>76</v>
      </c>
      <c r="I171" s="24" t="s">
        <v>150</v>
      </c>
      <c r="J171" s="14" t="s">
        <v>29</v>
      </c>
      <c r="K171" s="15" t="s">
        <v>151</v>
      </c>
      <c r="L171" s="57"/>
      <c r="M171" s="14"/>
      <c r="N171" s="14" t="s">
        <v>32</v>
      </c>
      <c r="O171" s="14"/>
      <c r="P171" s="15" t="s">
        <v>268</v>
      </c>
      <c r="Q171" s="16">
        <v>23299</v>
      </c>
      <c r="R171" s="17">
        <v>45</v>
      </c>
      <c r="S171" s="18">
        <v>14736.6175</v>
      </c>
      <c r="T171" s="19" t="s">
        <v>84</v>
      </c>
      <c r="U171" s="20" t="s">
        <v>171</v>
      </c>
      <c r="V171" s="29">
        <v>36.5</v>
      </c>
      <c r="W171" s="22">
        <v>1</v>
      </c>
      <c r="X171" s="23"/>
    </row>
    <row r="172" spans="1:24" s="1" customFormat="1" ht="17" customHeight="1" x14ac:dyDescent="0.3">
      <c r="A172" s="24" t="s">
        <v>23</v>
      </c>
      <c r="B172" s="24" t="s">
        <v>189</v>
      </c>
      <c r="C172" s="12" t="s">
        <v>266</v>
      </c>
      <c r="D172" s="54"/>
      <c r="E172" s="39" t="str">
        <f t="shared" si="8"/>
        <v>Еще фото</v>
      </c>
      <c r="F172" s="13"/>
      <c r="G172" s="24" t="s">
        <v>88</v>
      </c>
      <c r="H172" s="24" t="s">
        <v>76</v>
      </c>
      <c r="I172" s="24" t="s">
        <v>150</v>
      </c>
      <c r="J172" s="14" t="s">
        <v>29</v>
      </c>
      <c r="K172" s="15" t="s">
        <v>151</v>
      </c>
      <c r="L172" s="57"/>
      <c r="M172" s="14"/>
      <c r="N172" s="14" t="s">
        <v>32</v>
      </c>
      <c r="O172" s="14"/>
      <c r="P172" s="15" t="s">
        <v>268</v>
      </c>
      <c r="Q172" s="16">
        <v>23299</v>
      </c>
      <c r="R172" s="17">
        <v>45</v>
      </c>
      <c r="S172" s="18">
        <v>14736.6175</v>
      </c>
      <c r="T172" s="19" t="s">
        <v>84</v>
      </c>
      <c r="U172" s="20" t="s">
        <v>161</v>
      </c>
      <c r="V172" s="22">
        <v>37</v>
      </c>
      <c r="W172" s="22">
        <v>2</v>
      </c>
      <c r="X172" s="23"/>
    </row>
    <row r="173" spans="1:24" s="1" customFormat="1" ht="17" customHeight="1" x14ac:dyDescent="0.3">
      <c r="A173" s="24" t="s">
        <v>23</v>
      </c>
      <c r="B173" s="24" t="s">
        <v>189</v>
      </c>
      <c r="C173" s="12" t="s">
        <v>266</v>
      </c>
      <c r="D173" s="54"/>
      <c r="E173" s="39" t="str">
        <f t="shared" si="8"/>
        <v>Еще фото</v>
      </c>
      <c r="F173" s="13"/>
      <c r="G173" s="24" t="s">
        <v>88</v>
      </c>
      <c r="H173" s="24" t="s">
        <v>76</v>
      </c>
      <c r="I173" s="24" t="s">
        <v>150</v>
      </c>
      <c r="J173" s="14" t="s">
        <v>29</v>
      </c>
      <c r="K173" s="15" t="s">
        <v>151</v>
      </c>
      <c r="L173" s="57"/>
      <c r="M173" s="14"/>
      <c r="N173" s="14" t="s">
        <v>32</v>
      </c>
      <c r="O173" s="14"/>
      <c r="P173" s="15" t="s">
        <v>268</v>
      </c>
      <c r="Q173" s="16">
        <v>23299</v>
      </c>
      <c r="R173" s="17">
        <v>45</v>
      </c>
      <c r="S173" s="18">
        <v>14736.6175</v>
      </c>
      <c r="T173" s="19" t="s">
        <v>84</v>
      </c>
      <c r="U173" s="20" t="s">
        <v>142</v>
      </c>
      <c r="V173" s="29">
        <v>37.5</v>
      </c>
      <c r="W173" s="22">
        <v>1</v>
      </c>
      <c r="X173" s="23"/>
    </row>
    <row r="174" spans="1:24" s="1" customFormat="1" ht="17" customHeight="1" x14ac:dyDescent="0.3">
      <c r="A174" s="24" t="s">
        <v>23</v>
      </c>
      <c r="B174" s="24" t="s">
        <v>189</v>
      </c>
      <c r="C174" s="12" t="s">
        <v>266</v>
      </c>
      <c r="D174" s="54"/>
      <c r="E174" s="39" t="str">
        <f t="shared" si="8"/>
        <v>Еще фото</v>
      </c>
      <c r="F174" s="13"/>
      <c r="G174" s="24" t="s">
        <v>88</v>
      </c>
      <c r="H174" s="24" t="s">
        <v>76</v>
      </c>
      <c r="I174" s="24" t="s">
        <v>150</v>
      </c>
      <c r="J174" s="14" t="s">
        <v>29</v>
      </c>
      <c r="K174" s="15" t="s">
        <v>151</v>
      </c>
      <c r="L174" s="57"/>
      <c r="M174" s="14"/>
      <c r="N174" s="14" t="s">
        <v>32</v>
      </c>
      <c r="O174" s="14"/>
      <c r="P174" s="15" t="s">
        <v>268</v>
      </c>
      <c r="Q174" s="16">
        <v>23299</v>
      </c>
      <c r="R174" s="17">
        <v>45</v>
      </c>
      <c r="S174" s="18">
        <v>14736.6175</v>
      </c>
      <c r="T174" s="19" t="s">
        <v>84</v>
      </c>
      <c r="U174" s="20" t="s">
        <v>155</v>
      </c>
      <c r="V174" s="29">
        <v>38.5</v>
      </c>
      <c r="W174" s="22">
        <v>1</v>
      </c>
      <c r="X174" s="23"/>
    </row>
    <row r="175" spans="1:24" s="1" customFormat="1" ht="22.05" customHeight="1" x14ac:dyDescent="0.3">
      <c r="A175" s="24" t="s">
        <v>23</v>
      </c>
      <c r="B175" s="24" t="s">
        <v>189</v>
      </c>
      <c r="C175" s="12" t="s">
        <v>266</v>
      </c>
      <c r="D175" s="55"/>
      <c r="E175" s="39" t="str">
        <f t="shared" si="8"/>
        <v>Еще фото</v>
      </c>
      <c r="F175" s="13"/>
      <c r="G175" s="24" t="s">
        <v>88</v>
      </c>
      <c r="H175" s="24" t="s">
        <v>76</v>
      </c>
      <c r="I175" s="24" t="s">
        <v>150</v>
      </c>
      <c r="J175" s="14" t="s">
        <v>29</v>
      </c>
      <c r="K175" s="15" t="s">
        <v>151</v>
      </c>
      <c r="L175" s="58"/>
      <c r="M175" s="14"/>
      <c r="N175" s="14" t="s">
        <v>32</v>
      </c>
      <c r="O175" s="14"/>
      <c r="P175" s="15" t="s">
        <v>268</v>
      </c>
      <c r="Q175" s="16">
        <v>23299</v>
      </c>
      <c r="R175" s="17">
        <v>45</v>
      </c>
      <c r="S175" s="18">
        <v>14736.6175</v>
      </c>
      <c r="T175" s="19" t="s">
        <v>84</v>
      </c>
      <c r="U175" s="20" t="s">
        <v>85</v>
      </c>
      <c r="V175" s="22">
        <v>39</v>
      </c>
      <c r="W175" s="22">
        <v>1</v>
      </c>
      <c r="X175" s="23"/>
    </row>
    <row r="176" spans="1:24" s="1" customFormat="1" ht="17" customHeight="1" x14ac:dyDescent="0.3">
      <c r="A176" s="11" t="s">
        <v>23</v>
      </c>
      <c r="B176" s="11" t="s">
        <v>189</v>
      </c>
      <c r="C176" s="12" t="s">
        <v>269</v>
      </c>
      <c r="D176" s="53"/>
      <c r="E176" s="39" t="str">
        <f t="shared" ref="E176:E181" si="9">HYPERLINK("https://www.google.ru/search?q=M1000MEG&amp;newwindow=1&amp;tbm=isch","Еще фото")</f>
        <v>Еще фото</v>
      </c>
      <c r="F176" s="13" t="s">
        <v>26</v>
      </c>
      <c r="G176" s="11" t="s">
        <v>88</v>
      </c>
      <c r="H176" s="11" t="s">
        <v>76</v>
      </c>
      <c r="I176" s="14" t="s">
        <v>150</v>
      </c>
      <c r="J176" s="14" t="s">
        <v>29</v>
      </c>
      <c r="K176" s="15" t="s">
        <v>30</v>
      </c>
      <c r="L176" s="56" t="s">
        <v>264</v>
      </c>
      <c r="M176" s="14"/>
      <c r="N176" s="14" t="s">
        <v>32</v>
      </c>
      <c r="O176" s="14"/>
      <c r="P176" s="15" t="s">
        <v>268</v>
      </c>
      <c r="Q176" s="16">
        <v>23299</v>
      </c>
      <c r="R176" s="17">
        <v>45</v>
      </c>
      <c r="S176" s="18">
        <v>14736.6175</v>
      </c>
      <c r="T176" s="19" t="s">
        <v>84</v>
      </c>
      <c r="U176" s="20" t="s">
        <v>206</v>
      </c>
      <c r="V176" s="22">
        <v>35</v>
      </c>
      <c r="W176" s="22">
        <v>4</v>
      </c>
      <c r="X176" s="23"/>
    </row>
    <row r="177" spans="1:24" s="1" customFormat="1" ht="17" customHeight="1" x14ac:dyDescent="0.3">
      <c r="A177" s="24" t="s">
        <v>23</v>
      </c>
      <c r="B177" s="24" t="s">
        <v>189</v>
      </c>
      <c r="C177" s="12" t="s">
        <v>269</v>
      </c>
      <c r="D177" s="54"/>
      <c r="E177" s="39" t="str">
        <f t="shared" si="9"/>
        <v>Еще фото</v>
      </c>
      <c r="F177" s="13" t="s">
        <v>26</v>
      </c>
      <c r="G177" s="24" t="s">
        <v>88</v>
      </c>
      <c r="H177" s="24" t="s">
        <v>76</v>
      </c>
      <c r="I177" s="24" t="s">
        <v>150</v>
      </c>
      <c r="J177" s="14" t="s">
        <v>29</v>
      </c>
      <c r="K177" s="15" t="s">
        <v>30</v>
      </c>
      <c r="L177" s="57"/>
      <c r="M177" s="14"/>
      <c r="N177" s="14" t="s">
        <v>32</v>
      </c>
      <c r="O177" s="14"/>
      <c r="P177" s="15" t="s">
        <v>268</v>
      </c>
      <c r="Q177" s="16">
        <v>23299</v>
      </c>
      <c r="R177" s="17">
        <v>45</v>
      </c>
      <c r="S177" s="18">
        <v>14736.6175</v>
      </c>
      <c r="T177" s="19" t="s">
        <v>84</v>
      </c>
      <c r="U177" s="20" t="s">
        <v>222</v>
      </c>
      <c r="V177" s="22">
        <v>36</v>
      </c>
      <c r="W177" s="22">
        <v>1</v>
      </c>
      <c r="X177" s="23"/>
    </row>
    <row r="178" spans="1:24" s="1" customFormat="1" ht="17" customHeight="1" x14ac:dyDescent="0.3">
      <c r="A178" s="24" t="s">
        <v>23</v>
      </c>
      <c r="B178" s="24" t="s">
        <v>189</v>
      </c>
      <c r="C178" s="12" t="s">
        <v>269</v>
      </c>
      <c r="D178" s="54"/>
      <c r="E178" s="39" t="str">
        <f t="shared" si="9"/>
        <v>Еще фото</v>
      </c>
      <c r="F178" s="13" t="s">
        <v>26</v>
      </c>
      <c r="G178" s="24" t="s">
        <v>88</v>
      </c>
      <c r="H178" s="24" t="s">
        <v>76</v>
      </c>
      <c r="I178" s="24" t="s">
        <v>150</v>
      </c>
      <c r="J178" s="14" t="s">
        <v>29</v>
      </c>
      <c r="K178" s="15" t="s">
        <v>30</v>
      </c>
      <c r="L178" s="57"/>
      <c r="M178" s="14"/>
      <c r="N178" s="14" t="s">
        <v>32</v>
      </c>
      <c r="O178" s="14"/>
      <c r="P178" s="15" t="s">
        <v>268</v>
      </c>
      <c r="Q178" s="16">
        <v>23299</v>
      </c>
      <c r="R178" s="17">
        <v>45</v>
      </c>
      <c r="S178" s="18">
        <v>14736.6175</v>
      </c>
      <c r="T178" s="19" t="s">
        <v>84</v>
      </c>
      <c r="U178" s="20" t="s">
        <v>171</v>
      </c>
      <c r="V178" s="29">
        <v>36.5</v>
      </c>
      <c r="W178" s="22">
        <v>1</v>
      </c>
      <c r="X178" s="23"/>
    </row>
    <row r="179" spans="1:24" s="1" customFormat="1" ht="17" customHeight="1" x14ac:dyDescent="0.3">
      <c r="A179" s="24" t="s">
        <v>23</v>
      </c>
      <c r="B179" s="24" t="s">
        <v>189</v>
      </c>
      <c r="C179" s="12" t="s">
        <v>269</v>
      </c>
      <c r="D179" s="54"/>
      <c r="E179" s="39" t="str">
        <f t="shared" si="9"/>
        <v>Еще фото</v>
      </c>
      <c r="F179" s="13" t="s">
        <v>26</v>
      </c>
      <c r="G179" s="24" t="s">
        <v>88</v>
      </c>
      <c r="H179" s="24" t="s">
        <v>76</v>
      </c>
      <c r="I179" s="24" t="s">
        <v>150</v>
      </c>
      <c r="J179" s="14" t="s">
        <v>29</v>
      </c>
      <c r="K179" s="15" t="s">
        <v>30</v>
      </c>
      <c r="L179" s="57"/>
      <c r="M179" s="14"/>
      <c r="N179" s="14" t="s">
        <v>32</v>
      </c>
      <c r="O179" s="14"/>
      <c r="P179" s="15" t="s">
        <v>268</v>
      </c>
      <c r="Q179" s="16">
        <v>23299</v>
      </c>
      <c r="R179" s="17">
        <v>45</v>
      </c>
      <c r="S179" s="18">
        <v>14736.6175</v>
      </c>
      <c r="T179" s="19" t="s">
        <v>84</v>
      </c>
      <c r="U179" s="20" t="s">
        <v>142</v>
      </c>
      <c r="V179" s="29">
        <v>37.5</v>
      </c>
      <c r="W179" s="22">
        <v>1</v>
      </c>
      <c r="X179" s="23"/>
    </row>
    <row r="180" spans="1:24" s="1" customFormat="1" ht="17" customHeight="1" x14ac:dyDescent="0.3">
      <c r="A180" s="24" t="s">
        <v>23</v>
      </c>
      <c r="B180" s="24" t="s">
        <v>189</v>
      </c>
      <c r="C180" s="12" t="s">
        <v>269</v>
      </c>
      <c r="D180" s="54"/>
      <c r="E180" s="39" t="str">
        <f t="shared" si="9"/>
        <v>Еще фото</v>
      </c>
      <c r="F180" s="13" t="s">
        <v>26</v>
      </c>
      <c r="G180" s="24" t="s">
        <v>88</v>
      </c>
      <c r="H180" s="24" t="s">
        <v>76</v>
      </c>
      <c r="I180" s="24" t="s">
        <v>150</v>
      </c>
      <c r="J180" s="14" t="s">
        <v>29</v>
      </c>
      <c r="K180" s="15" t="s">
        <v>30</v>
      </c>
      <c r="L180" s="57"/>
      <c r="M180" s="14"/>
      <c r="N180" s="14" t="s">
        <v>32</v>
      </c>
      <c r="O180" s="14"/>
      <c r="P180" s="15" t="s">
        <v>268</v>
      </c>
      <c r="Q180" s="16">
        <v>23299</v>
      </c>
      <c r="R180" s="17">
        <v>45</v>
      </c>
      <c r="S180" s="18">
        <v>14736.6175</v>
      </c>
      <c r="T180" s="19" t="s">
        <v>84</v>
      </c>
      <c r="U180" s="20" t="s">
        <v>155</v>
      </c>
      <c r="V180" s="29">
        <v>38.5</v>
      </c>
      <c r="W180" s="22">
        <v>1</v>
      </c>
      <c r="X180" s="23"/>
    </row>
    <row r="181" spans="1:24" s="1" customFormat="1" ht="22.05" customHeight="1" x14ac:dyDescent="0.3">
      <c r="A181" s="24" t="s">
        <v>23</v>
      </c>
      <c r="B181" s="24" t="s">
        <v>189</v>
      </c>
      <c r="C181" s="12" t="s">
        <v>269</v>
      </c>
      <c r="D181" s="55"/>
      <c r="E181" s="39" t="str">
        <f t="shared" si="9"/>
        <v>Еще фото</v>
      </c>
      <c r="F181" s="13" t="s">
        <v>26</v>
      </c>
      <c r="G181" s="24" t="s">
        <v>88</v>
      </c>
      <c r="H181" s="24" t="s">
        <v>76</v>
      </c>
      <c r="I181" s="24" t="s">
        <v>150</v>
      </c>
      <c r="J181" s="14" t="s">
        <v>29</v>
      </c>
      <c r="K181" s="15" t="s">
        <v>30</v>
      </c>
      <c r="L181" s="58"/>
      <c r="M181" s="14"/>
      <c r="N181" s="14" t="s">
        <v>32</v>
      </c>
      <c r="O181" s="14"/>
      <c r="P181" s="15" t="s">
        <v>268</v>
      </c>
      <c r="Q181" s="16">
        <v>23299</v>
      </c>
      <c r="R181" s="17">
        <v>45</v>
      </c>
      <c r="S181" s="18">
        <v>14736.6175</v>
      </c>
      <c r="T181" s="19" t="s">
        <v>84</v>
      </c>
      <c r="U181" s="20" t="s">
        <v>85</v>
      </c>
      <c r="V181" s="22">
        <v>39</v>
      </c>
      <c r="W181" s="22">
        <v>1</v>
      </c>
      <c r="X181" s="23"/>
    </row>
    <row r="182" spans="1:24" s="1" customFormat="1" ht="108" customHeight="1" x14ac:dyDescent="0.3">
      <c r="A182" s="11" t="s">
        <v>23</v>
      </c>
      <c r="B182" s="11" t="s">
        <v>189</v>
      </c>
      <c r="C182" s="12" t="s">
        <v>270</v>
      </c>
      <c r="D182" s="28"/>
      <c r="E182" s="39" t="str">
        <f>HYPERLINK("https://www.google.ru/search?q=M1000TP&amp;newwindow=1&amp;tbm=isch","Еще фото")</f>
        <v>Еще фото</v>
      </c>
      <c r="F182" s="13"/>
      <c r="G182" s="11" t="s">
        <v>88</v>
      </c>
      <c r="H182" s="11" t="s">
        <v>76</v>
      </c>
      <c r="I182" s="14" t="s">
        <v>150</v>
      </c>
      <c r="J182" s="14" t="s">
        <v>29</v>
      </c>
      <c r="K182" s="15" t="s">
        <v>30</v>
      </c>
      <c r="L182" s="14" t="s">
        <v>267</v>
      </c>
      <c r="M182" s="14"/>
      <c r="N182" s="14" t="s">
        <v>271</v>
      </c>
      <c r="O182" s="14"/>
      <c r="P182" s="15" t="s">
        <v>272</v>
      </c>
      <c r="Q182" s="16">
        <v>33999</v>
      </c>
      <c r="R182" s="17">
        <v>45</v>
      </c>
      <c r="S182" s="18">
        <v>21504.3675</v>
      </c>
      <c r="T182" s="19" t="s">
        <v>84</v>
      </c>
      <c r="U182" s="20" t="s">
        <v>94</v>
      </c>
      <c r="V182" s="22">
        <v>41</v>
      </c>
      <c r="W182" s="22">
        <v>1</v>
      </c>
      <c r="X182" s="23"/>
    </row>
    <row r="183" spans="1:24" s="1" customFormat="1" ht="108" customHeight="1" x14ac:dyDescent="0.3">
      <c r="A183" s="11" t="s">
        <v>23</v>
      </c>
      <c r="B183" s="11" t="s">
        <v>172</v>
      </c>
      <c r="C183" s="12" t="s">
        <v>273</v>
      </c>
      <c r="D183" s="28"/>
      <c r="E183" s="39" t="str">
        <f>HYPERLINK("https://www.google.ru/search?q=M2002RAA&amp;newwindow=1&amp;tbm=isch","Еще фото")</f>
        <v>Еще фото</v>
      </c>
      <c r="F183" s="13"/>
      <c r="G183" s="11" t="s">
        <v>88</v>
      </c>
      <c r="H183" s="11" t="s">
        <v>76</v>
      </c>
      <c r="I183" s="14" t="s">
        <v>150</v>
      </c>
      <c r="J183" s="14" t="s">
        <v>29</v>
      </c>
      <c r="K183" s="15" t="s">
        <v>30</v>
      </c>
      <c r="L183" s="14" t="s">
        <v>274</v>
      </c>
      <c r="M183" s="14" t="s">
        <v>175</v>
      </c>
      <c r="N183" s="14" t="s">
        <v>52</v>
      </c>
      <c r="O183" s="14"/>
      <c r="P183" s="15" t="s">
        <v>275</v>
      </c>
      <c r="Q183" s="16">
        <v>27999</v>
      </c>
      <c r="R183" s="17">
        <v>45</v>
      </c>
      <c r="S183" s="18">
        <v>17709.3675</v>
      </c>
      <c r="T183" s="19" t="s">
        <v>84</v>
      </c>
      <c r="U183" s="20" t="s">
        <v>95</v>
      </c>
      <c r="V183" s="29">
        <v>41.5</v>
      </c>
      <c r="W183" s="22">
        <v>1</v>
      </c>
      <c r="X183" s="23"/>
    </row>
    <row r="184" spans="1:24" s="1" customFormat="1" ht="35" customHeight="1" x14ac:dyDescent="0.3">
      <c r="A184" s="11" t="s">
        <v>23</v>
      </c>
      <c r="B184" s="11" t="s">
        <v>172</v>
      </c>
      <c r="C184" s="12" t="s">
        <v>276</v>
      </c>
      <c r="D184" s="53"/>
      <c r="E184" s="39" t="str">
        <f>HYPERLINK("https://www.google.ru/search?q=M2002RCC&amp;newwindow=1&amp;tbm=isch","Еще фото")</f>
        <v>Еще фото</v>
      </c>
      <c r="F184" s="13" t="s">
        <v>26</v>
      </c>
      <c r="G184" s="11" t="s">
        <v>88</v>
      </c>
      <c r="H184" s="11" t="s">
        <v>76</v>
      </c>
      <c r="I184" s="14" t="s">
        <v>150</v>
      </c>
      <c r="J184" s="14" t="s">
        <v>29</v>
      </c>
      <c r="K184" s="15" t="s">
        <v>30</v>
      </c>
      <c r="L184" s="56" t="s">
        <v>174</v>
      </c>
      <c r="M184" s="14"/>
      <c r="N184" s="14" t="s">
        <v>52</v>
      </c>
      <c r="O184" s="14"/>
      <c r="P184" s="15" t="s">
        <v>277</v>
      </c>
      <c r="Q184" s="16">
        <v>20599</v>
      </c>
      <c r="R184" s="17">
        <v>45</v>
      </c>
      <c r="S184" s="18">
        <v>13028.8675</v>
      </c>
      <c r="T184" s="19" t="s">
        <v>84</v>
      </c>
      <c r="U184" s="20" t="s">
        <v>95</v>
      </c>
      <c r="V184" s="29">
        <v>41.5</v>
      </c>
      <c r="W184" s="22">
        <v>4</v>
      </c>
      <c r="X184" s="23"/>
    </row>
    <row r="185" spans="1:24" s="1" customFormat="1" ht="35" customHeight="1" x14ac:dyDescent="0.3">
      <c r="A185" s="24" t="s">
        <v>23</v>
      </c>
      <c r="B185" s="24" t="s">
        <v>172</v>
      </c>
      <c r="C185" s="12" t="s">
        <v>276</v>
      </c>
      <c r="D185" s="54"/>
      <c r="E185" s="39" t="str">
        <f>HYPERLINK("https://www.google.ru/search?q=M2002RCC&amp;newwindow=1&amp;tbm=isch","Еще фото")</f>
        <v>Еще фото</v>
      </c>
      <c r="F185" s="13" t="s">
        <v>26</v>
      </c>
      <c r="G185" s="24" t="s">
        <v>88</v>
      </c>
      <c r="H185" s="24" t="s">
        <v>76</v>
      </c>
      <c r="I185" s="24" t="s">
        <v>150</v>
      </c>
      <c r="J185" s="14" t="s">
        <v>29</v>
      </c>
      <c r="K185" s="15" t="s">
        <v>30</v>
      </c>
      <c r="L185" s="57"/>
      <c r="M185" s="14"/>
      <c r="N185" s="14" t="s">
        <v>52</v>
      </c>
      <c r="O185" s="14"/>
      <c r="P185" s="15" t="s">
        <v>277</v>
      </c>
      <c r="Q185" s="16">
        <v>20599</v>
      </c>
      <c r="R185" s="17">
        <v>45</v>
      </c>
      <c r="S185" s="18">
        <v>13028.8675</v>
      </c>
      <c r="T185" s="19" t="s">
        <v>84</v>
      </c>
      <c r="U185" s="20" t="s">
        <v>96</v>
      </c>
      <c r="V185" s="22">
        <v>42</v>
      </c>
      <c r="W185" s="22">
        <v>1</v>
      </c>
      <c r="X185" s="23"/>
    </row>
    <row r="186" spans="1:24" s="1" customFormat="1" ht="37.049999999999997" customHeight="1" x14ac:dyDescent="0.3">
      <c r="A186" s="24" t="s">
        <v>23</v>
      </c>
      <c r="B186" s="24" t="s">
        <v>172</v>
      </c>
      <c r="C186" s="12" t="s">
        <v>276</v>
      </c>
      <c r="D186" s="55"/>
      <c r="E186" s="39" t="str">
        <f>HYPERLINK("https://www.google.ru/search?q=M2002RCC&amp;newwindow=1&amp;tbm=isch","Еще фото")</f>
        <v>Еще фото</v>
      </c>
      <c r="F186" s="13" t="s">
        <v>26</v>
      </c>
      <c r="G186" s="24" t="s">
        <v>88</v>
      </c>
      <c r="H186" s="24" t="s">
        <v>76</v>
      </c>
      <c r="I186" s="24" t="s">
        <v>150</v>
      </c>
      <c r="J186" s="14" t="s">
        <v>29</v>
      </c>
      <c r="K186" s="15" t="s">
        <v>30</v>
      </c>
      <c r="L186" s="58"/>
      <c r="M186" s="14"/>
      <c r="N186" s="14" t="s">
        <v>52</v>
      </c>
      <c r="O186" s="14"/>
      <c r="P186" s="15" t="s">
        <v>277</v>
      </c>
      <c r="Q186" s="16">
        <v>20599</v>
      </c>
      <c r="R186" s="17">
        <v>45</v>
      </c>
      <c r="S186" s="18">
        <v>13028.8675</v>
      </c>
      <c r="T186" s="19" t="s">
        <v>84</v>
      </c>
      <c r="U186" s="20" t="s">
        <v>97</v>
      </c>
      <c r="V186" s="22">
        <v>43</v>
      </c>
      <c r="W186" s="22">
        <v>1</v>
      </c>
      <c r="X186" s="23"/>
    </row>
    <row r="187" spans="1:24" s="1" customFormat="1" ht="52.05" customHeight="1" x14ac:dyDescent="0.3">
      <c r="A187" s="11" t="s">
        <v>23</v>
      </c>
      <c r="B187" s="11" t="s">
        <v>172</v>
      </c>
      <c r="C187" s="12" t="s">
        <v>278</v>
      </c>
      <c r="D187" s="59"/>
      <c r="E187" s="39" t="str">
        <f>HYPERLINK("https://www.google.ru/search?q=M2002REM&amp;newwindow=1&amp;tbm=isch","Еще фото")</f>
        <v>Еще фото</v>
      </c>
      <c r="F187" s="13"/>
      <c r="G187" s="11" t="s">
        <v>88</v>
      </c>
      <c r="H187" s="11" t="s">
        <v>76</v>
      </c>
      <c r="I187" s="14" t="s">
        <v>150</v>
      </c>
      <c r="J187" s="14" t="s">
        <v>29</v>
      </c>
      <c r="K187" s="15" t="s">
        <v>30</v>
      </c>
      <c r="L187" s="56" t="s">
        <v>279</v>
      </c>
      <c r="M187" s="14" t="s">
        <v>175</v>
      </c>
      <c r="N187" s="14" t="s">
        <v>280</v>
      </c>
      <c r="O187" s="14"/>
      <c r="P187" s="15" t="s">
        <v>281</v>
      </c>
      <c r="Q187" s="16">
        <v>24299</v>
      </c>
      <c r="R187" s="17">
        <v>45</v>
      </c>
      <c r="S187" s="18">
        <v>15369.1175</v>
      </c>
      <c r="T187" s="19" t="s">
        <v>84</v>
      </c>
      <c r="U187" s="20" t="s">
        <v>93</v>
      </c>
      <c r="V187" s="29">
        <v>40.5</v>
      </c>
      <c r="W187" s="22">
        <v>1</v>
      </c>
      <c r="X187" s="23"/>
    </row>
    <row r="188" spans="1:24" s="1" customFormat="1" ht="61.05" customHeight="1" x14ac:dyDescent="0.3">
      <c r="A188" s="24" t="s">
        <v>23</v>
      </c>
      <c r="B188" s="24" t="s">
        <v>172</v>
      </c>
      <c r="C188" s="12" t="s">
        <v>278</v>
      </c>
      <c r="D188" s="60"/>
      <c r="E188" s="39" t="str">
        <f>HYPERLINK("https://www.google.ru/search?q=M2002REM&amp;newwindow=1&amp;tbm=isch","Еще фото")</f>
        <v>Еще фото</v>
      </c>
      <c r="F188" s="13"/>
      <c r="G188" s="24" t="s">
        <v>88</v>
      </c>
      <c r="H188" s="24" t="s">
        <v>76</v>
      </c>
      <c r="I188" s="24" t="s">
        <v>150</v>
      </c>
      <c r="J188" s="14" t="s">
        <v>29</v>
      </c>
      <c r="K188" s="15" t="s">
        <v>30</v>
      </c>
      <c r="L188" s="58"/>
      <c r="M188" s="14" t="s">
        <v>175</v>
      </c>
      <c r="N188" s="14" t="s">
        <v>280</v>
      </c>
      <c r="O188" s="14"/>
      <c r="P188" s="15" t="s">
        <v>281</v>
      </c>
      <c r="Q188" s="16">
        <v>24299</v>
      </c>
      <c r="R188" s="17">
        <v>45</v>
      </c>
      <c r="S188" s="18">
        <v>15369.1175</v>
      </c>
      <c r="T188" s="19" t="s">
        <v>84</v>
      </c>
      <c r="U188" s="20" t="s">
        <v>95</v>
      </c>
      <c r="V188" s="29">
        <v>41.5</v>
      </c>
      <c r="W188" s="22">
        <v>1</v>
      </c>
      <c r="X188" s="23"/>
    </row>
    <row r="189" spans="1:24" s="1" customFormat="1" ht="108" customHeight="1" x14ac:dyDescent="0.3">
      <c r="A189" s="11" t="s">
        <v>23</v>
      </c>
      <c r="B189" s="11" t="s">
        <v>172</v>
      </c>
      <c r="C189" s="12" t="s">
        <v>282</v>
      </c>
      <c r="D189" s="28"/>
      <c r="E189" s="39" t="str">
        <f>HYPERLINK("https://www.google.ru/search?q=M2002RFA&amp;newwindow=1&amp;tbm=isch","Еще фото")</f>
        <v>Еще фото</v>
      </c>
      <c r="F189" s="13"/>
      <c r="G189" s="11" t="s">
        <v>88</v>
      </c>
      <c r="H189" s="11" t="s">
        <v>76</v>
      </c>
      <c r="I189" s="14" t="s">
        <v>150</v>
      </c>
      <c r="J189" s="14" t="s">
        <v>29</v>
      </c>
      <c r="K189" s="15" t="s">
        <v>30</v>
      </c>
      <c r="L189" s="14" t="s">
        <v>283</v>
      </c>
      <c r="M189" s="14" t="s">
        <v>175</v>
      </c>
      <c r="N189" s="14" t="s">
        <v>284</v>
      </c>
      <c r="O189" s="14"/>
      <c r="P189" s="15" t="s">
        <v>275</v>
      </c>
      <c r="Q189" s="16">
        <v>25999</v>
      </c>
      <c r="R189" s="17">
        <v>45</v>
      </c>
      <c r="S189" s="18">
        <v>16444.3675</v>
      </c>
      <c r="T189" s="19" t="s">
        <v>84</v>
      </c>
      <c r="U189" s="20" t="s">
        <v>206</v>
      </c>
      <c r="V189" s="22">
        <v>35</v>
      </c>
      <c r="W189" s="22">
        <v>1</v>
      </c>
      <c r="X189" s="23"/>
    </row>
    <row r="190" spans="1:24" s="1" customFormat="1" ht="108" customHeight="1" x14ac:dyDescent="0.3">
      <c r="A190" s="11" t="s">
        <v>23</v>
      </c>
      <c r="B190" s="11" t="s">
        <v>172</v>
      </c>
      <c r="C190" s="12" t="s">
        <v>285</v>
      </c>
      <c r="D190" s="28"/>
      <c r="E190" s="39" t="str">
        <f>HYPERLINK("https://www.google.ru/search?q=M2002RPD&amp;newwindow=1&amp;tbm=isch","Еще фото")</f>
        <v>Еще фото</v>
      </c>
      <c r="F190" s="13"/>
      <c r="G190" s="11" t="s">
        <v>88</v>
      </c>
      <c r="H190" s="11" t="s">
        <v>76</v>
      </c>
      <c r="I190" s="14" t="s">
        <v>150</v>
      </c>
      <c r="J190" s="14" t="s">
        <v>29</v>
      </c>
      <c r="K190" s="15" t="s">
        <v>30</v>
      </c>
      <c r="L190" s="14" t="s">
        <v>174</v>
      </c>
      <c r="M190" s="14" t="s">
        <v>175</v>
      </c>
      <c r="N190" s="14" t="s">
        <v>145</v>
      </c>
      <c r="O190" s="14"/>
      <c r="P190" s="15" t="s">
        <v>176</v>
      </c>
      <c r="Q190" s="16">
        <v>26799</v>
      </c>
      <c r="R190" s="17">
        <v>45</v>
      </c>
      <c r="S190" s="18">
        <v>16950.3675</v>
      </c>
      <c r="T190" s="19" t="s">
        <v>84</v>
      </c>
      <c r="U190" s="20" t="s">
        <v>105</v>
      </c>
      <c r="V190" s="29">
        <v>39.5</v>
      </c>
      <c r="W190" s="22">
        <v>1</v>
      </c>
      <c r="X190" s="23"/>
    </row>
    <row r="191" spans="1:24" s="1" customFormat="1" ht="21" customHeight="1" x14ac:dyDescent="0.3">
      <c r="A191" s="11" t="s">
        <v>23</v>
      </c>
      <c r="B191" s="11" t="s">
        <v>172</v>
      </c>
      <c r="C191" s="25" t="s">
        <v>286</v>
      </c>
      <c r="D191" s="53"/>
      <c r="E191" s="39" t="str">
        <f>HYPERLINK("https://www.google.ru/search?q=M2002RPP&amp;newwindow=1&amp;tbm=isch","Еще фото")</f>
        <v>Еще фото</v>
      </c>
      <c r="F191" s="13"/>
      <c r="G191" s="11" t="s">
        <v>88</v>
      </c>
      <c r="H191" s="11" t="s">
        <v>76</v>
      </c>
      <c r="I191" s="14" t="s">
        <v>150</v>
      </c>
      <c r="J191" s="14" t="s">
        <v>29</v>
      </c>
      <c r="K191" s="15" t="s">
        <v>30</v>
      </c>
      <c r="L191" s="56" t="s">
        <v>174</v>
      </c>
      <c r="M191" s="14"/>
      <c r="N191" s="14" t="s">
        <v>145</v>
      </c>
      <c r="O191" s="14"/>
      <c r="P191" s="15" t="s">
        <v>176</v>
      </c>
      <c r="Q191" s="16">
        <v>25299</v>
      </c>
      <c r="R191" s="17">
        <v>45</v>
      </c>
      <c r="S191" s="18">
        <v>16001.6175</v>
      </c>
      <c r="T191" s="19" t="s">
        <v>84</v>
      </c>
      <c r="U191" s="20" t="s">
        <v>85</v>
      </c>
      <c r="V191" s="22">
        <v>39</v>
      </c>
      <c r="W191" s="22">
        <v>3</v>
      </c>
      <c r="X191" s="23"/>
    </row>
    <row r="192" spans="1:24" s="1" customFormat="1" ht="21" customHeight="1" x14ac:dyDescent="0.3">
      <c r="A192" s="24" t="s">
        <v>23</v>
      </c>
      <c r="B192" s="24" t="s">
        <v>172</v>
      </c>
      <c r="C192" s="27" t="s">
        <v>286</v>
      </c>
      <c r="D192" s="54"/>
      <c r="E192" s="39" t="str">
        <f>HYPERLINK("https://www.google.ru/search?q=M2002RPP&amp;newwindow=1&amp;tbm=isch","Еще фото")</f>
        <v>Еще фото</v>
      </c>
      <c r="F192" s="13"/>
      <c r="G192" s="24" t="s">
        <v>88</v>
      </c>
      <c r="H192" s="24" t="s">
        <v>76</v>
      </c>
      <c r="I192" s="24" t="s">
        <v>150</v>
      </c>
      <c r="J192" s="14" t="s">
        <v>29</v>
      </c>
      <c r="K192" s="15" t="s">
        <v>30</v>
      </c>
      <c r="L192" s="57"/>
      <c r="M192" s="14"/>
      <c r="N192" s="14" t="s">
        <v>145</v>
      </c>
      <c r="O192" s="14"/>
      <c r="P192" s="15" t="s">
        <v>176</v>
      </c>
      <c r="Q192" s="16">
        <v>25299</v>
      </c>
      <c r="R192" s="17">
        <v>45</v>
      </c>
      <c r="S192" s="18">
        <v>16001.6175</v>
      </c>
      <c r="T192" s="19" t="s">
        <v>84</v>
      </c>
      <c r="U192" s="20" t="s">
        <v>105</v>
      </c>
      <c r="V192" s="29">
        <v>39.5</v>
      </c>
      <c r="W192" s="22">
        <v>2</v>
      </c>
      <c r="X192" s="23"/>
    </row>
    <row r="193" spans="1:24" s="1" customFormat="1" ht="21" customHeight="1" x14ac:dyDescent="0.3">
      <c r="A193" s="24" t="s">
        <v>23</v>
      </c>
      <c r="B193" s="24" t="s">
        <v>172</v>
      </c>
      <c r="C193" s="27" t="s">
        <v>286</v>
      </c>
      <c r="D193" s="54"/>
      <c r="E193" s="39" t="str">
        <f>HYPERLINK("https://www.google.ru/search?q=M2002RPP&amp;newwindow=1&amp;tbm=isch","Еще фото")</f>
        <v>Еще фото</v>
      </c>
      <c r="F193" s="13"/>
      <c r="G193" s="24" t="s">
        <v>88</v>
      </c>
      <c r="H193" s="24" t="s">
        <v>76</v>
      </c>
      <c r="I193" s="24" t="s">
        <v>150</v>
      </c>
      <c r="J193" s="14" t="s">
        <v>29</v>
      </c>
      <c r="K193" s="15" t="s">
        <v>30</v>
      </c>
      <c r="L193" s="57"/>
      <c r="M193" s="14"/>
      <c r="N193" s="14" t="s">
        <v>145</v>
      </c>
      <c r="O193" s="14"/>
      <c r="P193" s="15" t="s">
        <v>176</v>
      </c>
      <c r="Q193" s="16">
        <v>25299</v>
      </c>
      <c r="R193" s="17">
        <v>45</v>
      </c>
      <c r="S193" s="18">
        <v>16001.6175</v>
      </c>
      <c r="T193" s="19" t="s">
        <v>84</v>
      </c>
      <c r="U193" s="20" t="s">
        <v>93</v>
      </c>
      <c r="V193" s="29">
        <v>40.5</v>
      </c>
      <c r="W193" s="22">
        <v>4</v>
      </c>
      <c r="X193" s="23"/>
    </row>
    <row r="194" spans="1:24" s="1" customFormat="1" ht="21" customHeight="1" x14ac:dyDescent="0.3">
      <c r="A194" s="24" t="s">
        <v>23</v>
      </c>
      <c r="B194" s="24" t="s">
        <v>172</v>
      </c>
      <c r="C194" s="27" t="s">
        <v>286</v>
      </c>
      <c r="D194" s="54"/>
      <c r="E194" s="39" t="str">
        <f>HYPERLINK("https://www.google.ru/search?q=M2002RPP&amp;newwindow=1&amp;tbm=isch","Еще фото")</f>
        <v>Еще фото</v>
      </c>
      <c r="F194" s="13"/>
      <c r="G194" s="24" t="s">
        <v>88</v>
      </c>
      <c r="H194" s="24" t="s">
        <v>76</v>
      </c>
      <c r="I194" s="24" t="s">
        <v>150</v>
      </c>
      <c r="J194" s="14" t="s">
        <v>29</v>
      </c>
      <c r="K194" s="15" t="s">
        <v>30</v>
      </c>
      <c r="L194" s="57"/>
      <c r="M194" s="14"/>
      <c r="N194" s="14" t="s">
        <v>145</v>
      </c>
      <c r="O194" s="14"/>
      <c r="P194" s="15" t="s">
        <v>176</v>
      </c>
      <c r="Q194" s="16">
        <v>25299</v>
      </c>
      <c r="R194" s="17">
        <v>45</v>
      </c>
      <c r="S194" s="18">
        <v>16001.6175</v>
      </c>
      <c r="T194" s="19" t="s">
        <v>84</v>
      </c>
      <c r="U194" s="20" t="s">
        <v>94</v>
      </c>
      <c r="V194" s="22">
        <v>41</v>
      </c>
      <c r="W194" s="22">
        <v>2</v>
      </c>
      <c r="X194" s="23"/>
    </row>
    <row r="195" spans="1:24" s="1" customFormat="1" ht="32" customHeight="1" x14ac:dyDescent="0.3">
      <c r="A195" s="24" t="s">
        <v>23</v>
      </c>
      <c r="B195" s="24" t="s">
        <v>172</v>
      </c>
      <c r="C195" s="27" t="s">
        <v>286</v>
      </c>
      <c r="D195" s="55"/>
      <c r="E195" s="39" t="str">
        <f>HYPERLINK("https://www.google.ru/search?q=M2002RPP&amp;newwindow=1&amp;tbm=isch","Еще фото")</f>
        <v>Еще фото</v>
      </c>
      <c r="F195" s="13"/>
      <c r="G195" s="24" t="s">
        <v>88</v>
      </c>
      <c r="H195" s="24" t="s">
        <v>76</v>
      </c>
      <c r="I195" s="24" t="s">
        <v>150</v>
      </c>
      <c r="J195" s="14" t="s">
        <v>29</v>
      </c>
      <c r="K195" s="15" t="s">
        <v>30</v>
      </c>
      <c r="L195" s="58"/>
      <c r="M195" s="14"/>
      <c r="N195" s="14" t="s">
        <v>145</v>
      </c>
      <c r="O195" s="14"/>
      <c r="P195" s="15" t="s">
        <v>176</v>
      </c>
      <c r="Q195" s="16">
        <v>25299</v>
      </c>
      <c r="R195" s="17">
        <v>45</v>
      </c>
      <c r="S195" s="18">
        <v>16001.6175</v>
      </c>
      <c r="T195" s="19" t="s">
        <v>84</v>
      </c>
      <c r="U195" s="20" t="s">
        <v>96</v>
      </c>
      <c r="V195" s="22">
        <v>42</v>
      </c>
      <c r="W195" s="22">
        <v>1</v>
      </c>
      <c r="X195" s="23"/>
    </row>
    <row r="196" spans="1:24" s="1" customFormat="1" ht="108" customHeight="1" x14ac:dyDescent="0.3">
      <c r="A196" s="11" t="s">
        <v>23</v>
      </c>
      <c r="B196" s="11" t="s">
        <v>172</v>
      </c>
      <c r="C196" s="12" t="s">
        <v>287</v>
      </c>
      <c r="D196" s="28"/>
      <c r="E196" s="39" t="str">
        <f>HYPERLINK("https://www.google.ru/search?q=M2002RPQ&amp;newwindow=1&amp;tbm=isch","Еще фото")</f>
        <v>Еще фото</v>
      </c>
      <c r="F196" s="13"/>
      <c r="G196" s="11" t="s">
        <v>88</v>
      </c>
      <c r="H196" s="11" t="s">
        <v>76</v>
      </c>
      <c r="I196" s="14" t="s">
        <v>150</v>
      </c>
      <c r="J196" s="14" t="s">
        <v>29</v>
      </c>
      <c r="K196" s="15" t="s">
        <v>30</v>
      </c>
      <c r="L196" s="14" t="s">
        <v>174</v>
      </c>
      <c r="M196" s="14"/>
      <c r="N196" s="14" t="s">
        <v>32</v>
      </c>
      <c r="O196" s="14"/>
      <c r="P196" s="15" t="s">
        <v>176</v>
      </c>
      <c r="Q196" s="16">
        <v>24999</v>
      </c>
      <c r="R196" s="17">
        <v>45</v>
      </c>
      <c r="S196" s="18">
        <v>15811.8675</v>
      </c>
      <c r="T196" s="19" t="s">
        <v>84</v>
      </c>
      <c r="U196" s="20" t="s">
        <v>142</v>
      </c>
      <c r="V196" s="29">
        <v>37.5</v>
      </c>
      <c r="W196" s="22">
        <v>1</v>
      </c>
      <c r="X196" s="23"/>
    </row>
    <row r="197" spans="1:24" s="1" customFormat="1" ht="35" customHeight="1" x14ac:dyDescent="0.3">
      <c r="A197" s="11" t="s">
        <v>23</v>
      </c>
      <c r="B197" s="11" t="s">
        <v>288</v>
      </c>
      <c r="C197" s="12" t="s">
        <v>289</v>
      </c>
      <c r="D197" s="53"/>
      <c r="E197" s="39" t="str">
        <f>HYPERLINK("https://www.google.ru/search?q=M23718J&amp;newwindow=1&amp;tbm=isch","Еще фото")</f>
        <v>Еще фото</v>
      </c>
      <c r="F197" s="13"/>
      <c r="G197" s="11" t="s">
        <v>88</v>
      </c>
      <c r="H197" s="11" t="s">
        <v>76</v>
      </c>
      <c r="I197" s="14" t="s">
        <v>150</v>
      </c>
      <c r="J197" s="14" t="s">
        <v>29</v>
      </c>
      <c r="K197" s="15" t="s">
        <v>30</v>
      </c>
      <c r="L197" s="56" t="s">
        <v>290</v>
      </c>
      <c r="M197" s="14"/>
      <c r="N197" s="14" t="s">
        <v>32</v>
      </c>
      <c r="O197" s="14"/>
      <c r="P197" s="15" t="s">
        <v>275</v>
      </c>
      <c r="Q197" s="16">
        <v>12299</v>
      </c>
      <c r="R197" s="17">
        <v>45</v>
      </c>
      <c r="S197" s="18">
        <v>7779.1174999999994</v>
      </c>
      <c r="T197" s="19" t="s">
        <v>84</v>
      </c>
      <c r="U197" s="20" t="s">
        <v>155</v>
      </c>
      <c r="V197" s="29">
        <v>38.5</v>
      </c>
      <c r="W197" s="22">
        <v>2</v>
      </c>
      <c r="X197" s="23"/>
    </row>
    <row r="198" spans="1:24" s="1" customFormat="1" ht="35" customHeight="1" x14ac:dyDescent="0.3">
      <c r="A198" s="24" t="s">
        <v>23</v>
      </c>
      <c r="B198" s="24" t="s">
        <v>288</v>
      </c>
      <c r="C198" s="12" t="s">
        <v>289</v>
      </c>
      <c r="D198" s="54"/>
      <c r="E198" s="39" t="str">
        <f>HYPERLINK("https://www.google.ru/search?q=M23718J&amp;newwindow=1&amp;tbm=isch","Еще фото")</f>
        <v>Еще фото</v>
      </c>
      <c r="F198" s="13"/>
      <c r="G198" s="24" t="s">
        <v>88</v>
      </c>
      <c r="H198" s="24" t="s">
        <v>76</v>
      </c>
      <c r="I198" s="24" t="s">
        <v>150</v>
      </c>
      <c r="J198" s="14" t="s">
        <v>29</v>
      </c>
      <c r="K198" s="15" t="s">
        <v>30</v>
      </c>
      <c r="L198" s="57"/>
      <c r="M198" s="14"/>
      <c r="N198" s="14" t="s">
        <v>32</v>
      </c>
      <c r="O198" s="14"/>
      <c r="P198" s="15" t="s">
        <v>275</v>
      </c>
      <c r="Q198" s="16">
        <v>12299</v>
      </c>
      <c r="R198" s="17">
        <v>45</v>
      </c>
      <c r="S198" s="18">
        <v>7779.1174999999994</v>
      </c>
      <c r="T198" s="19" t="s">
        <v>84</v>
      </c>
      <c r="U198" s="20" t="s">
        <v>85</v>
      </c>
      <c r="V198" s="22">
        <v>39</v>
      </c>
      <c r="W198" s="22">
        <v>2</v>
      </c>
      <c r="X198" s="23"/>
    </row>
    <row r="199" spans="1:24" s="1" customFormat="1" ht="37.049999999999997" customHeight="1" x14ac:dyDescent="0.3">
      <c r="A199" s="24" t="s">
        <v>23</v>
      </c>
      <c r="B199" s="24" t="s">
        <v>288</v>
      </c>
      <c r="C199" s="12" t="s">
        <v>289</v>
      </c>
      <c r="D199" s="55"/>
      <c r="E199" s="39" t="str">
        <f>HYPERLINK("https://www.google.ru/search?q=M23718J&amp;newwindow=1&amp;tbm=isch","Еще фото")</f>
        <v>Еще фото</v>
      </c>
      <c r="F199" s="13"/>
      <c r="G199" s="24" t="s">
        <v>88</v>
      </c>
      <c r="H199" s="24" t="s">
        <v>76</v>
      </c>
      <c r="I199" s="24" t="s">
        <v>150</v>
      </c>
      <c r="J199" s="14" t="s">
        <v>29</v>
      </c>
      <c r="K199" s="15" t="s">
        <v>30</v>
      </c>
      <c r="L199" s="58"/>
      <c r="M199" s="14"/>
      <c r="N199" s="14" t="s">
        <v>32</v>
      </c>
      <c r="O199" s="14"/>
      <c r="P199" s="15" t="s">
        <v>275</v>
      </c>
      <c r="Q199" s="16">
        <v>12299</v>
      </c>
      <c r="R199" s="17">
        <v>45</v>
      </c>
      <c r="S199" s="18">
        <v>7779.1174999999994</v>
      </c>
      <c r="T199" s="19" t="s">
        <v>84</v>
      </c>
      <c r="U199" s="20" t="s">
        <v>95</v>
      </c>
      <c r="V199" s="29">
        <v>41.5</v>
      </c>
      <c r="W199" s="22">
        <v>3</v>
      </c>
      <c r="X199" s="23"/>
    </row>
    <row r="200" spans="1:24" s="1" customFormat="1" ht="108" customHeight="1" x14ac:dyDescent="0.3">
      <c r="A200" s="11" t="s">
        <v>23</v>
      </c>
      <c r="B200" s="11" t="s">
        <v>291</v>
      </c>
      <c r="C200" s="12" t="s">
        <v>292</v>
      </c>
      <c r="D200" s="28"/>
      <c r="E200" s="39" t="str">
        <f>HYPERLINK("https://www.google.ru/search?q=M3733YU&amp;newwindow=1&amp;tbm=isch","Еще фото")</f>
        <v>Еще фото</v>
      </c>
      <c r="F200" s="13"/>
      <c r="G200" s="11" t="s">
        <v>88</v>
      </c>
      <c r="H200" s="11" t="s">
        <v>76</v>
      </c>
      <c r="I200" s="14" t="s">
        <v>150</v>
      </c>
      <c r="J200" s="14" t="s">
        <v>29</v>
      </c>
      <c r="K200" s="15" t="s">
        <v>30</v>
      </c>
      <c r="L200" s="14" t="s">
        <v>293</v>
      </c>
      <c r="M200" s="14"/>
      <c r="N200" s="14" t="s">
        <v>32</v>
      </c>
      <c r="O200" s="14"/>
      <c r="P200" s="15" t="s">
        <v>275</v>
      </c>
      <c r="Q200" s="16">
        <v>11199</v>
      </c>
      <c r="R200" s="17">
        <v>45</v>
      </c>
      <c r="S200" s="18">
        <v>7083.3674999999994</v>
      </c>
      <c r="T200" s="19" t="s">
        <v>84</v>
      </c>
      <c r="U200" s="20" t="s">
        <v>171</v>
      </c>
      <c r="V200" s="29">
        <v>36.5</v>
      </c>
      <c r="W200" s="22">
        <v>1</v>
      </c>
      <c r="X200" s="23"/>
    </row>
    <row r="201" spans="1:24" s="1" customFormat="1" ht="108" customHeight="1" x14ac:dyDescent="0.3">
      <c r="A201" s="11" t="s">
        <v>23</v>
      </c>
      <c r="B201" s="11" t="s">
        <v>291</v>
      </c>
      <c r="C201" s="12" t="s">
        <v>294</v>
      </c>
      <c r="D201" s="28"/>
      <c r="E201" s="39" t="str">
        <f>HYPERLINK("https://www.google.ru/search?q=M3734R9&amp;newwindow=1&amp;tbm=isch","Еще фото")</f>
        <v>Еще фото</v>
      </c>
      <c r="F201" s="13" t="s">
        <v>26</v>
      </c>
      <c r="G201" s="11" t="s">
        <v>88</v>
      </c>
      <c r="H201" s="11" t="s">
        <v>76</v>
      </c>
      <c r="I201" s="14" t="s">
        <v>150</v>
      </c>
      <c r="J201" s="14" t="s">
        <v>29</v>
      </c>
      <c r="K201" s="15" t="s">
        <v>30</v>
      </c>
      <c r="L201" s="14" t="s">
        <v>295</v>
      </c>
      <c r="M201" s="14"/>
      <c r="N201" s="14" t="s">
        <v>43</v>
      </c>
      <c r="O201" s="14"/>
      <c r="P201" s="15" t="s">
        <v>296</v>
      </c>
      <c r="Q201" s="16">
        <v>11899</v>
      </c>
      <c r="R201" s="17">
        <v>45</v>
      </c>
      <c r="S201" s="18">
        <v>7526.1174999999994</v>
      </c>
      <c r="T201" s="19" t="s">
        <v>84</v>
      </c>
      <c r="U201" s="20" t="s">
        <v>95</v>
      </c>
      <c r="V201" s="29">
        <v>41.5</v>
      </c>
      <c r="W201" s="22">
        <v>1</v>
      </c>
      <c r="X201" s="23"/>
    </row>
    <row r="202" spans="1:24" s="1" customFormat="1" ht="108" customHeight="1" x14ac:dyDescent="0.3">
      <c r="A202" s="11" t="s">
        <v>23</v>
      </c>
      <c r="B202" s="11" t="s">
        <v>162</v>
      </c>
      <c r="C202" s="12" t="s">
        <v>297</v>
      </c>
      <c r="D202" s="28"/>
      <c r="E202" s="39" t="str">
        <f>HYPERLINK("https://www.google.ru/search?q=M5740PSG&amp;newwindow=1&amp;tbm=isch","Еще фото")</f>
        <v>Еще фото</v>
      </c>
      <c r="F202" s="13"/>
      <c r="G202" s="11" t="s">
        <v>88</v>
      </c>
      <c r="H202" s="11" t="s">
        <v>76</v>
      </c>
      <c r="I202" s="14" t="s">
        <v>150</v>
      </c>
      <c r="J202" s="14" t="s">
        <v>29</v>
      </c>
      <c r="K202" s="15" t="s">
        <v>30</v>
      </c>
      <c r="L202" s="14" t="s">
        <v>298</v>
      </c>
      <c r="M202" s="14"/>
      <c r="N202" s="14" t="s">
        <v>32</v>
      </c>
      <c r="O202" s="14"/>
      <c r="P202" s="15" t="s">
        <v>275</v>
      </c>
      <c r="Q202" s="16">
        <v>18999</v>
      </c>
      <c r="R202" s="17">
        <v>45</v>
      </c>
      <c r="S202" s="18">
        <v>12016.8675</v>
      </c>
      <c r="T202" s="19" t="s">
        <v>84</v>
      </c>
      <c r="U202" s="20" t="s">
        <v>97</v>
      </c>
      <c r="V202" s="22">
        <v>43</v>
      </c>
      <c r="W202" s="22">
        <v>1</v>
      </c>
      <c r="X202" s="23"/>
    </row>
    <row r="203" spans="1:24" s="1" customFormat="1" ht="108" customHeight="1" x14ac:dyDescent="0.3">
      <c r="A203" s="11" t="s">
        <v>23</v>
      </c>
      <c r="B203" s="11" t="s">
        <v>291</v>
      </c>
      <c r="C203" s="12" t="s">
        <v>299</v>
      </c>
      <c r="D203" s="28"/>
      <c r="E203" s="39" t="str">
        <f>HYPERLINK("https://www.google.ru/search?q=ML373OK2&amp;newwindow=1&amp;tbm=isch","Еще фото")</f>
        <v>Еще фото</v>
      </c>
      <c r="F203" s="13"/>
      <c r="G203" s="11" t="s">
        <v>88</v>
      </c>
      <c r="H203" s="11" t="s">
        <v>76</v>
      </c>
      <c r="I203" s="14" t="s">
        <v>150</v>
      </c>
      <c r="J203" s="14" t="s">
        <v>29</v>
      </c>
      <c r="K203" s="15" t="s">
        <v>30</v>
      </c>
      <c r="L203" s="14" t="s">
        <v>300</v>
      </c>
      <c r="M203" s="14" t="s">
        <v>251</v>
      </c>
      <c r="N203" s="14" t="s">
        <v>59</v>
      </c>
      <c r="O203" s="14"/>
      <c r="P203" s="15" t="s">
        <v>301</v>
      </c>
      <c r="Q203" s="16">
        <v>14199</v>
      </c>
      <c r="R203" s="17">
        <v>45</v>
      </c>
      <c r="S203" s="18">
        <v>8980.8674999999985</v>
      </c>
      <c r="T203" s="19" t="s">
        <v>84</v>
      </c>
      <c r="U203" s="20" t="s">
        <v>171</v>
      </c>
      <c r="V203" s="29">
        <v>36.5</v>
      </c>
      <c r="W203" s="22">
        <v>1</v>
      </c>
      <c r="X203" s="23"/>
    </row>
    <row r="204" spans="1:24" s="1" customFormat="1" ht="52.05" customHeight="1" x14ac:dyDescent="0.3">
      <c r="A204" s="11" t="s">
        <v>23</v>
      </c>
      <c r="B204" s="11" t="s">
        <v>302</v>
      </c>
      <c r="C204" s="12" t="s">
        <v>303</v>
      </c>
      <c r="D204" s="59"/>
      <c r="E204" s="39" t="str">
        <f>HYPERLINK("https://www.google.ru/search?q=MR530AB&amp;newwindow=1&amp;tbm=isch","Еще фото")</f>
        <v>Еще фото</v>
      </c>
      <c r="F204" s="13" t="s">
        <v>26</v>
      </c>
      <c r="G204" s="11" t="s">
        <v>88</v>
      </c>
      <c r="H204" s="11" t="s">
        <v>76</v>
      </c>
      <c r="I204" s="14" t="s">
        <v>150</v>
      </c>
      <c r="J204" s="14" t="s">
        <v>29</v>
      </c>
      <c r="K204" s="15" t="s">
        <v>151</v>
      </c>
      <c r="L204" s="56" t="s">
        <v>304</v>
      </c>
      <c r="M204" s="14" t="s">
        <v>305</v>
      </c>
      <c r="N204" s="14" t="s">
        <v>145</v>
      </c>
      <c r="O204" s="14"/>
      <c r="P204" s="15" t="s">
        <v>139</v>
      </c>
      <c r="Q204" s="16">
        <v>16499</v>
      </c>
      <c r="R204" s="17">
        <v>45</v>
      </c>
      <c r="S204" s="18">
        <v>10435.6175</v>
      </c>
      <c r="T204" s="19" t="s">
        <v>84</v>
      </c>
      <c r="U204" s="20" t="s">
        <v>95</v>
      </c>
      <c r="V204" s="29">
        <v>41.5</v>
      </c>
      <c r="W204" s="22">
        <v>3</v>
      </c>
      <c r="X204" s="23"/>
    </row>
    <row r="205" spans="1:24" s="1" customFormat="1" ht="61.05" customHeight="1" x14ac:dyDescent="0.3">
      <c r="A205" s="24" t="s">
        <v>23</v>
      </c>
      <c r="B205" s="24" t="s">
        <v>302</v>
      </c>
      <c r="C205" s="12" t="s">
        <v>303</v>
      </c>
      <c r="D205" s="60"/>
      <c r="E205" s="39" t="str">
        <f>HYPERLINK("https://www.google.ru/search?q=MR530AB&amp;newwindow=1&amp;tbm=isch","Еще фото")</f>
        <v>Еще фото</v>
      </c>
      <c r="F205" s="13" t="s">
        <v>26</v>
      </c>
      <c r="G205" s="24" t="s">
        <v>88</v>
      </c>
      <c r="H205" s="24" t="s">
        <v>76</v>
      </c>
      <c r="I205" s="24" t="s">
        <v>150</v>
      </c>
      <c r="J205" s="14" t="s">
        <v>29</v>
      </c>
      <c r="K205" s="15" t="s">
        <v>151</v>
      </c>
      <c r="L205" s="58"/>
      <c r="M205" s="14" t="s">
        <v>305</v>
      </c>
      <c r="N205" s="14" t="s">
        <v>145</v>
      </c>
      <c r="O205" s="14"/>
      <c r="P205" s="15" t="s">
        <v>139</v>
      </c>
      <c r="Q205" s="16">
        <v>16499</v>
      </c>
      <c r="R205" s="17">
        <v>45</v>
      </c>
      <c r="S205" s="18">
        <v>10435.6175</v>
      </c>
      <c r="T205" s="19" t="s">
        <v>84</v>
      </c>
      <c r="U205" s="20" t="s">
        <v>97</v>
      </c>
      <c r="V205" s="22">
        <v>43</v>
      </c>
      <c r="W205" s="22">
        <v>1</v>
      </c>
      <c r="X205" s="23"/>
    </row>
    <row r="206" spans="1:24" s="1" customFormat="1" ht="11" customHeight="1" x14ac:dyDescent="0.3">
      <c r="A206" s="11" t="s">
        <v>23</v>
      </c>
      <c r="B206" s="11" t="s">
        <v>302</v>
      </c>
      <c r="C206" s="12" t="s">
        <v>306</v>
      </c>
      <c r="D206" s="53"/>
      <c r="E206" s="39" t="str">
        <f t="shared" ref="E206:E215" si="10">HYPERLINK("https://www.google.ru/search?q=MR530CC&amp;newwindow=1&amp;tbm=isch","Еще фото")</f>
        <v>Еще фото</v>
      </c>
      <c r="F206" s="13" t="s">
        <v>26</v>
      </c>
      <c r="G206" s="11" t="s">
        <v>88</v>
      </c>
      <c r="H206" s="11" t="s">
        <v>76</v>
      </c>
      <c r="I206" s="14" t="s">
        <v>150</v>
      </c>
      <c r="J206" s="14" t="s">
        <v>29</v>
      </c>
      <c r="K206" s="15" t="s">
        <v>151</v>
      </c>
      <c r="L206" s="56" t="s">
        <v>304</v>
      </c>
      <c r="M206" s="14" t="s">
        <v>305</v>
      </c>
      <c r="N206" s="14" t="s">
        <v>43</v>
      </c>
      <c r="O206" s="14"/>
      <c r="P206" s="15" t="s">
        <v>139</v>
      </c>
      <c r="Q206" s="16">
        <v>16699</v>
      </c>
      <c r="R206" s="17">
        <v>45</v>
      </c>
      <c r="S206" s="18">
        <v>10562.1175</v>
      </c>
      <c r="T206" s="19" t="s">
        <v>84</v>
      </c>
      <c r="U206" s="20" t="s">
        <v>206</v>
      </c>
      <c r="V206" s="22">
        <v>35</v>
      </c>
      <c r="W206" s="22">
        <v>2</v>
      </c>
      <c r="X206" s="23"/>
    </row>
    <row r="207" spans="1:24" s="1" customFormat="1" ht="11" customHeight="1" x14ac:dyDescent="0.3">
      <c r="A207" s="24" t="s">
        <v>23</v>
      </c>
      <c r="B207" s="24" t="s">
        <v>302</v>
      </c>
      <c r="C207" s="12" t="s">
        <v>306</v>
      </c>
      <c r="D207" s="54"/>
      <c r="E207" s="39" t="str">
        <f t="shared" si="10"/>
        <v>Еще фото</v>
      </c>
      <c r="F207" s="13" t="s">
        <v>26</v>
      </c>
      <c r="G207" s="24" t="s">
        <v>88</v>
      </c>
      <c r="H207" s="24" t="s">
        <v>76</v>
      </c>
      <c r="I207" s="24" t="s">
        <v>150</v>
      </c>
      <c r="J207" s="14" t="s">
        <v>29</v>
      </c>
      <c r="K207" s="15" t="s">
        <v>151</v>
      </c>
      <c r="L207" s="57"/>
      <c r="M207" s="14" t="s">
        <v>305</v>
      </c>
      <c r="N207" s="14" t="s">
        <v>43</v>
      </c>
      <c r="O207" s="14"/>
      <c r="P207" s="15" t="s">
        <v>139</v>
      </c>
      <c r="Q207" s="16">
        <v>16699</v>
      </c>
      <c r="R207" s="17">
        <v>45</v>
      </c>
      <c r="S207" s="18">
        <v>10562.1175</v>
      </c>
      <c r="T207" s="19" t="s">
        <v>84</v>
      </c>
      <c r="U207" s="20" t="s">
        <v>222</v>
      </c>
      <c r="V207" s="22">
        <v>36</v>
      </c>
      <c r="W207" s="22">
        <v>3</v>
      </c>
      <c r="X207" s="23"/>
    </row>
    <row r="208" spans="1:24" s="1" customFormat="1" ht="11" customHeight="1" x14ac:dyDescent="0.3">
      <c r="A208" s="24" t="s">
        <v>23</v>
      </c>
      <c r="B208" s="24" t="s">
        <v>302</v>
      </c>
      <c r="C208" s="12" t="s">
        <v>306</v>
      </c>
      <c r="D208" s="54"/>
      <c r="E208" s="39" t="str">
        <f t="shared" si="10"/>
        <v>Еще фото</v>
      </c>
      <c r="F208" s="13" t="s">
        <v>26</v>
      </c>
      <c r="G208" s="24" t="s">
        <v>88</v>
      </c>
      <c r="H208" s="24" t="s">
        <v>76</v>
      </c>
      <c r="I208" s="24" t="s">
        <v>150</v>
      </c>
      <c r="J208" s="14" t="s">
        <v>29</v>
      </c>
      <c r="K208" s="15" t="s">
        <v>151</v>
      </c>
      <c r="L208" s="57"/>
      <c r="M208" s="14" t="s">
        <v>305</v>
      </c>
      <c r="N208" s="14" t="s">
        <v>43</v>
      </c>
      <c r="O208" s="14"/>
      <c r="P208" s="15" t="s">
        <v>139</v>
      </c>
      <c r="Q208" s="16">
        <v>16699</v>
      </c>
      <c r="R208" s="17">
        <v>45</v>
      </c>
      <c r="S208" s="18">
        <v>10562.1175</v>
      </c>
      <c r="T208" s="19" t="s">
        <v>84</v>
      </c>
      <c r="U208" s="20" t="s">
        <v>171</v>
      </c>
      <c r="V208" s="29">
        <v>36.5</v>
      </c>
      <c r="W208" s="22">
        <v>6</v>
      </c>
      <c r="X208" s="23"/>
    </row>
    <row r="209" spans="1:24" s="1" customFormat="1" ht="11" customHeight="1" x14ac:dyDescent="0.3">
      <c r="A209" s="24" t="s">
        <v>23</v>
      </c>
      <c r="B209" s="24" t="s">
        <v>302</v>
      </c>
      <c r="C209" s="12" t="s">
        <v>306</v>
      </c>
      <c r="D209" s="54"/>
      <c r="E209" s="39" t="str">
        <f t="shared" si="10"/>
        <v>Еще фото</v>
      </c>
      <c r="F209" s="13" t="s">
        <v>26</v>
      </c>
      <c r="G209" s="24" t="s">
        <v>88</v>
      </c>
      <c r="H209" s="24" t="s">
        <v>76</v>
      </c>
      <c r="I209" s="24" t="s">
        <v>150</v>
      </c>
      <c r="J209" s="14" t="s">
        <v>29</v>
      </c>
      <c r="K209" s="15" t="s">
        <v>151</v>
      </c>
      <c r="L209" s="57"/>
      <c r="M209" s="14" t="s">
        <v>305</v>
      </c>
      <c r="N209" s="14" t="s">
        <v>43</v>
      </c>
      <c r="O209" s="14"/>
      <c r="P209" s="15" t="s">
        <v>139</v>
      </c>
      <c r="Q209" s="16">
        <v>16699</v>
      </c>
      <c r="R209" s="17">
        <v>45</v>
      </c>
      <c r="S209" s="18">
        <v>10562.1175</v>
      </c>
      <c r="T209" s="19" t="s">
        <v>84</v>
      </c>
      <c r="U209" s="20" t="s">
        <v>161</v>
      </c>
      <c r="V209" s="22">
        <v>37</v>
      </c>
      <c r="W209" s="22">
        <v>5</v>
      </c>
      <c r="X209" s="23"/>
    </row>
    <row r="210" spans="1:24" s="1" customFormat="1" ht="11" customHeight="1" x14ac:dyDescent="0.3">
      <c r="A210" s="24" t="s">
        <v>23</v>
      </c>
      <c r="B210" s="24" t="s">
        <v>302</v>
      </c>
      <c r="C210" s="12" t="s">
        <v>306</v>
      </c>
      <c r="D210" s="54"/>
      <c r="E210" s="39" t="str">
        <f t="shared" si="10"/>
        <v>Еще фото</v>
      </c>
      <c r="F210" s="13" t="s">
        <v>26</v>
      </c>
      <c r="G210" s="24" t="s">
        <v>88</v>
      </c>
      <c r="H210" s="24" t="s">
        <v>76</v>
      </c>
      <c r="I210" s="24" t="s">
        <v>150</v>
      </c>
      <c r="J210" s="14" t="s">
        <v>29</v>
      </c>
      <c r="K210" s="15" t="s">
        <v>151</v>
      </c>
      <c r="L210" s="57"/>
      <c r="M210" s="14" t="s">
        <v>305</v>
      </c>
      <c r="N210" s="14" t="s">
        <v>43</v>
      </c>
      <c r="O210" s="14"/>
      <c r="P210" s="15" t="s">
        <v>139</v>
      </c>
      <c r="Q210" s="16">
        <v>16699</v>
      </c>
      <c r="R210" s="17">
        <v>45</v>
      </c>
      <c r="S210" s="18">
        <v>10562.1175</v>
      </c>
      <c r="T210" s="19" t="s">
        <v>84</v>
      </c>
      <c r="U210" s="20" t="s">
        <v>142</v>
      </c>
      <c r="V210" s="29">
        <v>37.5</v>
      </c>
      <c r="W210" s="22">
        <v>5</v>
      </c>
      <c r="X210" s="23"/>
    </row>
    <row r="211" spans="1:24" s="1" customFormat="1" ht="11" customHeight="1" x14ac:dyDescent="0.3">
      <c r="A211" s="24" t="s">
        <v>23</v>
      </c>
      <c r="B211" s="24" t="s">
        <v>302</v>
      </c>
      <c r="C211" s="12" t="s">
        <v>306</v>
      </c>
      <c r="D211" s="54"/>
      <c r="E211" s="39" t="str">
        <f t="shared" si="10"/>
        <v>Еще фото</v>
      </c>
      <c r="F211" s="13" t="s">
        <v>26</v>
      </c>
      <c r="G211" s="24" t="s">
        <v>88</v>
      </c>
      <c r="H211" s="24" t="s">
        <v>76</v>
      </c>
      <c r="I211" s="24" t="s">
        <v>150</v>
      </c>
      <c r="J211" s="14" t="s">
        <v>29</v>
      </c>
      <c r="K211" s="15" t="s">
        <v>151</v>
      </c>
      <c r="L211" s="57"/>
      <c r="M211" s="14" t="s">
        <v>305</v>
      </c>
      <c r="N211" s="14" t="s">
        <v>43</v>
      </c>
      <c r="O211" s="14"/>
      <c r="P211" s="15" t="s">
        <v>139</v>
      </c>
      <c r="Q211" s="16">
        <v>16699</v>
      </c>
      <c r="R211" s="17">
        <v>45</v>
      </c>
      <c r="S211" s="18">
        <v>10562.1175</v>
      </c>
      <c r="T211" s="19" t="s">
        <v>84</v>
      </c>
      <c r="U211" s="20" t="s">
        <v>85</v>
      </c>
      <c r="V211" s="22">
        <v>39</v>
      </c>
      <c r="W211" s="22">
        <v>2</v>
      </c>
      <c r="X211" s="23"/>
    </row>
    <row r="212" spans="1:24" s="1" customFormat="1" ht="11" customHeight="1" x14ac:dyDescent="0.3">
      <c r="A212" s="24" t="s">
        <v>23</v>
      </c>
      <c r="B212" s="24" t="s">
        <v>302</v>
      </c>
      <c r="C212" s="12" t="s">
        <v>306</v>
      </c>
      <c r="D212" s="54"/>
      <c r="E212" s="39" t="str">
        <f t="shared" si="10"/>
        <v>Еще фото</v>
      </c>
      <c r="F212" s="13" t="s">
        <v>26</v>
      </c>
      <c r="G212" s="24" t="s">
        <v>88</v>
      </c>
      <c r="H212" s="24" t="s">
        <v>76</v>
      </c>
      <c r="I212" s="24" t="s">
        <v>150</v>
      </c>
      <c r="J212" s="14" t="s">
        <v>29</v>
      </c>
      <c r="K212" s="15" t="s">
        <v>151</v>
      </c>
      <c r="L212" s="57"/>
      <c r="M212" s="14" t="s">
        <v>305</v>
      </c>
      <c r="N212" s="14" t="s">
        <v>43</v>
      </c>
      <c r="O212" s="14"/>
      <c r="P212" s="15" t="s">
        <v>139</v>
      </c>
      <c r="Q212" s="16">
        <v>16699</v>
      </c>
      <c r="R212" s="17">
        <v>45</v>
      </c>
      <c r="S212" s="18">
        <v>10562.1175</v>
      </c>
      <c r="T212" s="19" t="s">
        <v>84</v>
      </c>
      <c r="U212" s="20" t="s">
        <v>94</v>
      </c>
      <c r="V212" s="22">
        <v>41</v>
      </c>
      <c r="W212" s="22">
        <v>2</v>
      </c>
      <c r="X212" s="23"/>
    </row>
    <row r="213" spans="1:24" s="1" customFormat="1" ht="11" customHeight="1" x14ac:dyDescent="0.3">
      <c r="A213" s="24" t="s">
        <v>23</v>
      </c>
      <c r="B213" s="24" t="s">
        <v>302</v>
      </c>
      <c r="C213" s="12" t="s">
        <v>306</v>
      </c>
      <c r="D213" s="54"/>
      <c r="E213" s="39" t="str">
        <f t="shared" si="10"/>
        <v>Еще фото</v>
      </c>
      <c r="F213" s="13" t="s">
        <v>26</v>
      </c>
      <c r="G213" s="24" t="s">
        <v>88</v>
      </c>
      <c r="H213" s="24" t="s">
        <v>76</v>
      </c>
      <c r="I213" s="24" t="s">
        <v>150</v>
      </c>
      <c r="J213" s="14" t="s">
        <v>29</v>
      </c>
      <c r="K213" s="15" t="s">
        <v>151</v>
      </c>
      <c r="L213" s="57"/>
      <c r="M213" s="14" t="s">
        <v>305</v>
      </c>
      <c r="N213" s="14" t="s">
        <v>43</v>
      </c>
      <c r="O213" s="14"/>
      <c r="P213" s="15" t="s">
        <v>139</v>
      </c>
      <c r="Q213" s="16">
        <v>16699</v>
      </c>
      <c r="R213" s="17">
        <v>45</v>
      </c>
      <c r="S213" s="18">
        <v>10562.1175</v>
      </c>
      <c r="T213" s="19" t="s">
        <v>84</v>
      </c>
      <c r="U213" s="20" t="s">
        <v>95</v>
      </c>
      <c r="V213" s="29">
        <v>41.5</v>
      </c>
      <c r="W213" s="22">
        <v>3</v>
      </c>
      <c r="X213" s="23"/>
    </row>
    <row r="214" spans="1:24" s="1" customFormat="1" ht="11" customHeight="1" x14ac:dyDescent="0.3">
      <c r="A214" s="24" t="s">
        <v>23</v>
      </c>
      <c r="B214" s="24" t="s">
        <v>302</v>
      </c>
      <c r="C214" s="12" t="s">
        <v>306</v>
      </c>
      <c r="D214" s="54"/>
      <c r="E214" s="39" t="str">
        <f t="shared" si="10"/>
        <v>Еще фото</v>
      </c>
      <c r="F214" s="13" t="s">
        <v>26</v>
      </c>
      <c r="G214" s="24" t="s">
        <v>88</v>
      </c>
      <c r="H214" s="24" t="s">
        <v>76</v>
      </c>
      <c r="I214" s="24" t="s">
        <v>150</v>
      </c>
      <c r="J214" s="14" t="s">
        <v>29</v>
      </c>
      <c r="K214" s="15" t="s">
        <v>151</v>
      </c>
      <c r="L214" s="57"/>
      <c r="M214" s="14" t="s">
        <v>305</v>
      </c>
      <c r="N214" s="14" t="s">
        <v>43</v>
      </c>
      <c r="O214" s="14"/>
      <c r="P214" s="15" t="s">
        <v>139</v>
      </c>
      <c r="Q214" s="16">
        <v>16699</v>
      </c>
      <c r="R214" s="17">
        <v>45</v>
      </c>
      <c r="S214" s="18">
        <v>10562.1175</v>
      </c>
      <c r="T214" s="19" t="s">
        <v>84</v>
      </c>
      <c r="U214" s="20" t="s">
        <v>96</v>
      </c>
      <c r="V214" s="22">
        <v>42</v>
      </c>
      <c r="W214" s="22">
        <v>1</v>
      </c>
      <c r="X214" s="23"/>
    </row>
    <row r="215" spans="1:24" s="1" customFormat="1" ht="11" customHeight="1" x14ac:dyDescent="0.3">
      <c r="A215" s="14" t="s">
        <v>23</v>
      </c>
      <c r="B215" s="14" t="s">
        <v>302</v>
      </c>
      <c r="C215" s="12" t="s">
        <v>306</v>
      </c>
      <c r="D215" s="55"/>
      <c r="E215" s="39" t="str">
        <f t="shared" si="10"/>
        <v>Еще фото</v>
      </c>
      <c r="F215" s="31" t="s">
        <v>26</v>
      </c>
      <c r="G215" s="14" t="s">
        <v>88</v>
      </c>
      <c r="H215" s="14" t="s">
        <v>76</v>
      </c>
      <c r="I215" s="14" t="s">
        <v>150</v>
      </c>
      <c r="J215" s="14" t="s">
        <v>29</v>
      </c>
      <c r="K215" s="14" t="s">
        <v>151</v>
      </c>
      <c r="L215" s="58"/>
      <c r="M215" s="14" t="s">
        <v>305</v>
      </c>
      <c r="N215" s="14" t="s">
        <v>43</v>
      </c>
      <c r="O215" s="14"/>
      <c r="P215" s="14" t="s">
        <v>139</v>
      </c>
      <c r="Q215" s="32">
        <v>16699</v>
      </c>
      <c r="R215" s="33">
        <v>45</v>
      </c>
      <c r="S215" s="34">
        <v>10562.1175</v>
      </c>
      <c r="T215" s="19" t="s">
        <v>84</v>
      </c>
      <c r="U215" s="20" t="s">
        <v>106</v>
      </c>
      <c r="V215" s="29">
        <v>43.5</v>
      </c>
      <c r="W215" s="22">
        <v>1</v>
      </c>
      <c r="X215" s="23"/>
    </row>
    <row r="216" spans="1:24" s="1" customFormat="1" ht="108" customHeight="1" x14ac:dyDescent="0.3">
      <c r="A216" s="11" t="s">
        <v>23</v>
      </c>
      <c r="B216" s="11" t="s">
        <v>302</v>
      </c>
      <c r="C216" s="12" t="s">
        <v>307</v>
      </c>
      <c r="D216" s="28"/>
      <c r="E216" s="39" t="str">
        <f>HYPERLINK("https://www.google.ru/search?q=MR530CE&amp;newwindow=1&amp;tbm=isch","Еще фото")</f>
        <v>Еще фото</v>
      </c>
      <c r="F216" s="13" t="s">
        <v>26</v>
      </c>
      <c r="G216" s="11" t="s">
        <v>88</v>
      </c>
      <c r="H216" s="11" t="s">
        <v>76</v>
      </c>
      <c r="I216" s="14" t="s">
        <v>150</v>
      </c>
      <c r="J216" s="14" t="s">
        <v>29</v>
      </c>
      <c r="K216" s="15" t="s">
        <v>151</v>
      </c>
      <c r="L216" s="14" t="s">
        <v>304</v>
      </c>
      <c r="M216" s="14"/>
      <c r="N216" s="14" t="s">
        <v>32</v>
      </c>
      <c r="O216" s="14"/>
      <c r="P216" s="15" t="s">
        <v>308</v>
      </c>
      <c r="Q216" s="16">
        <v>16499</v>
      </c>
      <c r="R216" s="17">
        <v>45</v>
      </c>
      <c r="S216" s="18">
        <v>10435.6175</v>
      </c>
      <c r="T216" s="19" t="s">
        <v>84</v>
      </c>
      <c r="U216" s="20" t="s">
        <v>97</v>
      </c>
      <c r="V216" s="22">
        <v>43</v>
      </c>
      <c r="W216" s="22">
        <v>2</v>
      </c>
      <c r="X216" s="23"/>
    </row>
    <row r="217" spans="1:24" s="1" customFormat="1" ht="108" customHeight="1" x14ac:dyDescent="0.3">
      <c r="A217" s="11" t="s">
        <v>23</v>
      </c>
      <c r="B217" s="11" t="s">
        <v>302</v>
      </c>
      <c r="C217" s="12" t="s">
        <v>309</v>
      </c>
      <c r="D217" s="28"/>
      <c r="E217" s="39" t="str">
        <f>HYPERLINK("https://www.google.ru/search?q=MR530CK&amp;newwindow=1&amp;tbm=isch","Еще фото")</f>
        <v>Еще фото</v>
      </c>
      <c r="F217" s="13" t="s">
        <v>26</v>
      </c>
      <c r="G217" s="11" t="s">
        <v>88</v>
      </c>
      <c r="H217" s="11" t="s">
        <v>76</v>
      </c>
      <c r="I217" s="14" t="s">
        <v>150</v>
      </c>
      <c r="J217" s="14" t="s">
        <v>29</v>
      </c>
      <c r="K217" s="15" t="s">
        <v>151</v>
      </c>
      <c r="L217" s="14" t="s">
        <v>304</v>
      </c>
      <c r="M217" s="14" t="s">
        <v>305</v>
      </c>
      <c r="N217" s="14" t="s">
        <v>32</v>
      </c>
      <c r="O217" s="14"/>
      <c r="P217" s="15" t="s">
        <v>139</v>
      </c>
      <c r="Q217" s="16">
        <v>16499</v>
      </c>
      <c r="R217" s="17">
        <v>45</v>
      </c>
      <c r="S217" s="18">
        <v>10435.6175</v>
      </c>
      <c r="T217" s="19" t="s">
        <v>84</v>
      </c>
      <c r="U217" s="20" t="s">
        <v>95</v>
      </c>
      <c r="V217" s="29">
        <v>41.5</v>
      </c>
      <c r="W217" s="22">
        <v>1</v>
      </c>
      <c r="X217" s="23"/>
    </row>
    <row r="218" spans="1:24" s="1" customFormat="1" ht="108" customHeight="1" x14ac:dyDescent="0.3">
      <c r="A218" s="11" t="s">
        <v>23</v>
      </c>
      <c r="B218" s="11" t="s">
        <v>288</v>
      </c>
      <c r="C218" s="12" t="s">
        <v>310</v>
      </c>
      <c r="D218" s="28"/>
      <c r="E218" s="39" t="str">
        <f>HYPERLINK("https://www.google.ru/search?q=MS237GA&amp;newwindow=1&amp;tbm=isch","Еще фото")</f>
        <v>Еще фото</v>
      </c>
      <c r="F218" s="13"/>
      <c r="G218" s="11" t="s">
        <v>88</v>
      </c>
      <c r="H218" s="11" t="s">
        <v>76</v>
      </c>
      <c r="I218" s="14" t="s">
        <v>150</v>
      </c>
      <c r="J218" s="14" t="s">
        <v>29</v>
      </c>
      <c r="K218" s="15" t="s">
        <v>30</v>
      </c>
      <c r="L218" s="14" t="s">
        <v>311</v>
      </c>
      <c r="M218" s="14"/>
      <c r="N218" s="14" t="s">
        <v>43</v>
      </c>
      <c r="O218" s="14"/>
      <c r="P218" s="15" t="s">
        <v>312</v>
      </c>
      <c r="Q218" s="16">
        <v>11799</v>
      </c>
      <c r="R218" s="17">
        <v>45</v>
      </c>
      <c r="S218" s="18">
        <v>7462.8674999999994</v>
      </c>
      <c r="T218" s="19" t="s">
        <v>84</v>
      </c>
      <c r="U218" s="20" t="s">
        <v>94</v>
      </c>
      <c r="V218" s="22">
        <v>41</v>
      </c>
      <c r="W218" s="22">
        <v>1</v>
      </c>
      <c r="X218" s="23"/>
    </row>
    <row r="219" spans="1:24" s="1" customFormat="1" ht="52.05" customHeight="1" x14ac:dyDescent="0.3">
      <c r="A219" s="11" t="s">
        <v>23</v>
      </c>
      <c r="B219" s="11" t="s">
        <v>288</v>
      </c>
      <c r="C219" s="12" t="s">
        <v>313</v>
      </c>
      <c r="D219" s="59"/>
      <c r="E219" s="39" t="str">
        <f>HYPERLINK("https://www.google.ru/search?q=MS237GE&amp;newwindow=1&amp;tbm=isch","Еще фото")</f>
        <v>Еще фото</v>
      </c>
      <c r="F219" s="13" t="s">
        <v>26</v>
      </c>
      <c r="G219" s="11" t="s">
        <v>88</v>
      </c>
      <c r="H219" s="11" t="s">
        <v>76</v>
      </c>
      <c r="I219" s="14" t="s">
        <v>150</v>
      </c>
      <c r="J219" s="14" t="s">
        <v>29</v>
      </c>
      <c r="K219" s="15" t="s">
        <v>30</v>
      </c>
      <c r="L219" s="56" t="s">
        <v>311</v>
      </c>
      <c r="M219" s="14"/>
      <c r="N219" s="14" t="s">
        <v>32</v>
      </c>
      <c r="O219" s="14"/>
      <c r="P219" s="15" t="s">
        <v>314</v>
      </c>
      <c r="Q219" s="16">
        <v>12999</v>
      </c>
      <c r="R219" s="17">
        <v>45</v>
      </c>
      <c r="S219" s="18">
        <v>8221.8674999999985</v>
      </c>
      <c r="T219" s="19" t="s">
        <v>84</v>
      </c>
      <c r="U219" s="20" t="s">
        <v>206</v>
      </c>
      <c r="V219" s="22">
        <v>35</v>
      </c>
      <c r="W219" s="22">
        <v>1</v>
      </c>
      <c r="X219" s="23"/>
    </row>
    <row r="220" spans="1:24" s="1" customFormat="1" ht="61.05" customHeight="1" x14ac:dyDescent="0.3">
      <c r="A220" s="24" t="s">
        <v>23</v>
      </c>
      <c r="B220" s="24" t="s">
        <v>288</v>
      </c>
      <c r="C220" s="12" t="s">
        <v>313</v>
      </c>
      <c r="D220" s="60"/>
      <c r="E220" s="39" t="str">
        <f>HYPERLINK("https://www.google.ru/search?q=MS237GE&amp;newwindow=1&amp;tbm=isch","Еще фото")</f>
        <v>Еще фото</v>
      </c>
      <c r="F220" s="13" t="s">
        <v>26</v>
      </c>
      <c r="G220" s="24" t="s">
        <v>88</v>
      </c>
      <c r="H220" s="24" t="s">
        <v>76</v>
      </c>
      <c r="I220" s="24" t="s">
        <v>150</v>
      </c>
      <c r="J220" s="14" t="s">
        <v>29</v>
      </c>
      <c r="K220" s="15" t="s">
        <v>30</v>
      </c>
      <c r="L220" s="58"/>
      <c r="M220" s="14"/>
      <c r="N220" s="14" t="s">
        <v>32</v>
      </c>
      <c r="O220" s="14"/>
      <c r="P220" s="15" t="s">
        <v>314</v>
      </c>
      <c r="Q220" s="16">
        <v>12999</v>
      </c>
      <c r="R220" s="17">
        <v>45</v>
      </c>
      <c r="S220" s="18">
        <v>8221.8674999999985</v>
      </c>
      <c r="T220" s="19" t="s">
        <v>84</v>
      </c>
      <c r="U220" s="20" t="s">
        <v>222</v>
      </c>
      <c r="V220" s="22">
        <v>36</v>
      </c>
      <c r="W220" s="22">
        <v>1</v>
      </c>
      <c r="X220" s="23"/>
    </row>
    <row r="221" spans="1:24" s="1" customFormat="1" ht="26" customHeight="1" x14ac:dyDescent="0.3">
      <c r="A221" s="11" t="s">
        <v>23</v>
      </c>
      <c r="B221" s="11" t="s">
        <v>288</v>
      </c>
      <c r="C221" s="12" t="s">
        <v>315</v>
      </c>
      <c r="D221" s="53"/>
      <c r="E221" s="39" t="str">
        <f>HYPERLINK("https://www.google.ru/search?q=MS237MCR&amp;newwindow=1&amp;tbm=isch","Еще фото")</f>
        <v>Еще фото</v>
      </c>
      <c r="F221" s="13"/>
      <c r="G221" s="11" t="s">
        <v>88</v>
      </c>
      <c r="H221" s="11" t="s">
        <v>76</v>
      </c>
      <c r="I221" s="14" t="s">
        <v>150</v>
      </c>
      <c r="J221" s="14" t="s">
        <v>29</v>
      </c>
      <c r="K221" s="15" t="s">
        <v>30</v>
      </c>
      <c r="L221" s="56" t="s">
        <v>316</v>
      </c>
      <c r="M221" s="14"/>
      <c r="N221" s="14" t="s">
        <v>43</v>
      </c>
      <c r="O221" s="14"/>
      <c r="P221" s="15" t="s">
        <v>314</v>
      </c>
      <c r="Q221" s="16">
        <v>14399</v>
      </c>
      <c r="R221" s="17">
        <v>45</v>
      </c>
      <c r="S221" s="18">
        <v>9107.3674999999985</v>
      </c>
      <c r="T221" s="19" t="s">
        <v>84</v>
      </c>
      <c r="U221" s="20" t="s">
        <v>94</v>
      </c>
      <c r="V221" s="22">
        <v>41</v>
      </c>
      <c r="W221" s="22">
        <v>1</v>
      </c>
      <c r="X221" s="23"/>
    </row>
    <row r="222" spans="1:24" s="1" customFormat="1" ht="26" customHeight="1" x14ac:dyDescent="0.3">
      <c r="A222" s="24" t="s">
        <v>23</v>
      </c>
      <c r="B222" s="24" t="s">
        <v>288</v>
      </c>
      <c r="C222" s="12" t="s">
        <v>315</v>
      </c>
      <c r="D222" s="54"/>
      <c r="E222" s="39" t="str">
        <f>HYPERLINK("https://www.google.ru/search?q=MS237MCR&amp;newwindow=1&amp;tbm=isch","Еще фото")</f>
        <v>Еще фото</v>
      </c>
      <c r="F222" s="13"/>
      <c r="G222" s="24" t="s">
        <v>88</v>
      </c>
      <c r="H222" s="24" t="s">
        <v>76</v>
      </c>
      <c r="I222" s="24" t="s">
        <v>150</v>
      </c>
      <c r="J222" s="14" t="s">
        <v>29</v>
      </c>
      <c r="K222" s="15" t="s">
        <v>30</v>
      </c>
      <c r="L222" s="57"/>
      <c r="M222" s="14"/>
      <c r="N222" s="14" t="s">
        <v>43</v>
      </c>
      <c r="O222" s="14"/>
      <c r="P222" s="15" t="s">
        <v>314</v>
      </c>
      <c r="Q222" s="16">
        <v>14399</v>
      </c>
      <c r="R222" s="17">
        <v>45</v>
      </c>
      <c r="S222" s="18">
        <v>9107.3674999999985</v>
      </c>
      <c r="T222" s="19" t="s">
        <v>84</v>
      </c>
      <c r="U222" s="20" t="s">
        <v>95</v>
      </c>
      <c r="V222" s="29">
        <v>41.5</v>
      </c>
      <c r="W222" s="22">
        <v>10</v>
      </c>
      <c r="X222" s="23"/>
    </row>
    <row r="223" spans="1:24" s="1" customFormat="1" ht="26" customHeight="1" x14ac:dyDescent="0.3">
      <c r="A223" s="24" t="s">
        <v>23</v>
      </c>
      <c r="B223" s="24" t="s">
        <v>288</v>
      </c>
      <c r="C223" s="12" t="s">
        <v>315</v>
      </c>
      <c r="D223" s="54"/>
      <c r="E223" s="39" t="str">
        <f>HYPERLINK("https://www.google.ru/search?q=MS237MCR&amp;newwindow=1&amp;tbm=isch","Еще фото")</f>
        <v>Еще фото</v>
      </c>
      <c r="F223" s="13"/>
      <c r="G223" s="24" t="s">
        <v>88</v>
      </c>
      <c r="H223" s="24" t="s">
        <v>76</v>
      </c>
      <c r="I223" s="24" t="s">
        <v>150</v>
      </c>
      <c r="J223" s="14" t="s">
        <v>29</v>
      </c>
      <c r="K223" s="15" t="s">
        <v>30</v>
      </c>
      <c r="L223" s="57"/>
      <c r="M223" s="14"/>
      <c r="N223" s="14" t="s">
        <v>43</v>
      </c>
      <c r="O223" s="14"/>
      <c r="P223" s="15" t="s">
        <v>314</v>
      </c>
      <c r="Q223" s="16">
        <v>14399</v>
      </c>
      <c r="R223" s="17">
        <v>45</v>
      </c>
      <c r="S223" s="18">
        <v>9107.3674999999985</v>
      </c>
      <c r="T223" s="19" t="s">
        <v>84</v>
      </c>
      <c r="U223" s="20" t="s">
        <v>96</v>
      </c>
      <c r="V223" s="22">
        <v>42</v>
      </c>
      <c r="W223" s="22">
        <v>1</v>
      </c>
      <c r="X223" s="23"/>
    </row>
    <row r="224" spans="1:24" s="1" customFormat="1" ht="26" customHeight="1" x14ac:dyDescent="0.3">
      <c r="A224" s="24" t="s">
        <v>23</v>
      </c>
      <c r="B224" s="24" t="s">
        <v>288</v>
      </c>
      <c r="C224" s="12" t="s">
        <v>315</v>
      </c>
      <c r="D224" s="55"/>
      <c r="E224" s="39" t="str">
        <f>HYPERLINK("https://www.google.ru/search?q=MS237MCR&amp;newwindow=1&amp;tbm=isch","Еще фото")</f>
        <v>Еще фото</v>
      </c>
      <c r="F224" s="13"/>
      <c r="G224" s="24" t="s">
        <v>88</v>
      </c>
      <c r="H224" s="24" t="s">
        <v>76</v>
      </c>
      <c r="I224" s="24" t="s">
        <v>150</v>
      </c>
      <c r="J224" s="14" t="s">
        <v>29</v>
      </c>
      <c r="K224" s="15" t="s">
        <v>30</v>
      </c>
      <c r="L224" s="58"/>
      <c r="M224" s="14"/>
      <c r="N224" s="14" t="s">
        <v>43</v>
      </c>
      <c r="O224" s="14"/>
      <c r="P224" s="15" t="s">
        <v>314</v>
      </c>
      <c r="Q224" s="16">
        <v>14399</v>
      </c>
      <c r="R224" s="17">
        <v>45</v>
      </c>
      <c r="S224" s="18">
        <v>9107.3674999999985</v>
      </c>
      <c r="T224" s="19" t="s">
        <v>84</v>
      </c>
      <c r="U224" s="20" t="s">
        <v>108</v>
      </c>
      <c r="V224" s="29">
        <v>44.5</v>
      </c>
      <c r="W224" s="22">
        <v>1</v>
      </c>
      <c r="X224" s="23"/>
    </row>
    <row r="225" spans="1:24" s="1" customFormat="1" ht="35" customHeight="1" x14ac:dyDescent="0.3">
      <c r="A225" s="11" t="s">
        <v>23</v>
      </c>
      <c r="B225" s="11" t="s">
        <v>317</v>
      </c>
      <c r="C225" s="12" t="s">
        <v>318</v>
      </c>
      <c r="D225" s="53"/>
      <c r="E225" s="39" t="str">
        <f>HYPERLINK("https://www.google.ru/search?q=MS327CBW&amp;newwindow=1&amp;tbm=isch","Еще фото")</f>
        <v>Еще фото</v>
      </c>
      <c r="F225" s="13" t="s">
        <v>26</v>
      </c>
      <c r="G225" s="11" t="s">
        <v>88</v>
      </c>
      <c r="H225" s="11" t="s">
        <v>76</v>
      </c>
      <c r="I225" s="14" t="s">
        <v>150</v>
      </c>
      <c r="J225" s="14" t="s">
        <v>29</v>
      </c>
      <c r="K225" s="15" t="s">
        <v>30</v>
      </c>
      <c r="L225" s="56" t="s">
        <v>319</v>
      </c>
      <c r="M225" s="14"/>
      <c r="N225" s="14" t="s">
        <v>43</v>
      </c>
      <c r="O225" s="14"/>
      <c r="P225" s="15" t="s">
        <v>196</v>
      </c>
      <c r="Q225" s="16">
        <v>16599</v>
      </c>
      <c r="R225" s="17">
        <v>45</v>
      </c>
      <c r="S225" s="18">
        <v>10498.8675</v>
      </c>
      <c r="T225" s="19" t="s">
        <v>84</v>
      </c>
      <c r="U225" s="20" t="s">
        <v>93</v>
      </c>
      <c r="V225" s="29">
        <v>40.5</v>
      </c>
      <c r="W225" s="22">
        <v>2</v>
      </c>
      <c r="X225" s="23"/>
    </row>
    <row r="226" spans="1:24" s="1" customFormat="1" ht="35" customHeight="1" x14ac:dyDescent="0.3">
      <c r="A226" s="24" t="s">
        <v>23</v>
      </c>
      <c r="B226" s="24" t="s">
        <v>317</v>
      </c>
      <c r="C226" s="12" t="s">
        <v>318</v>
      </c>
      <c r="D226" s="54"/>
      <c r="E226" s="39" t="str">
        <f>HYPERLINK("https://www.google.ru/search?q=MS327CBW&amp;newwindow=1&amp;tbm=isch","Еще фото")</f>
        <v>Еще фото</v>
      </c>
      <c r="F226" s="13" t="s">
        <v>26</v>
      </c>
      <c r="G226" s="24" t="s">
        <v>88</v>
      </c>
      <c r="H226" s="24" t="s">
        <v>76</v>
      </c>
      <c r="I226" s="24" t="s">
        <v>150</v>
      </c>
      <c r="J226" s="14" t="s">
        <v>29</v>
      </c>
      <c r="K226" s="15" t="s">
        <v>30</v>
      </c>
      <c r="L226" s="57"/>
      <c r="M226" s="14"/>
      <c r="N226" s="14" t="s">
        <v>43</v>
      </c>
      <c r="O226" s="14"/>
      <c r="P226" s="15" t="s">
        <v>196</v>
      </c>
      <c r="Q226" s="16">
        <v>16599</v>
      </c>
      <c r="R226" s="17">
        <v>45</v>
      </c>
      <c r="S226" s="18">
        <v>10498.8675</v>
      </c>
      <c r="T226" s="19" t="s">
        <v>84</v>
      </c>
      <c r="U226" s="20" t="s">
        <v>95</v>
      </c>
      <c r="V226" s="29">
        <v>41.5</v>
      </c>
      <c r="W226" s="22">
        <v>1</v>
      </c>
      <c r="X226" s="23"/>
    </row>
    <row r="227" spans="1:24" s="1" customFormat="1" ht="37.049999999999997" customHeight="1" x14ac:dyDescent="0.3">
      <c r="A227" s="24" t="s">
        <v>23</v>
      </c>
      <c r="B227" s="24" t="s">
        <v>317</v>
      </c>
      <c r="C227" s="12" t="s">
        <v>318</v>
      </c>
      <c r="D227" s="55"/>
      <c r="E227" s="39" t="str">
        <f>HYPERLINK("https://www.google.ru/search?q=MS327CBW&amp;newwindow=1&amp;tbm=isch","Еще фото")</f>
        <v>Еще фото</v>
      </c>
      <c r="F227" s="13" t="s">
        <v>26</v>
      </c>
      <c r="G227" s="24" t="s">
        <v>88</v>
      </c>
      <c r="H227" s="24" t="s">
        <v>76</v>
      </c>
      <c r="I227" s="24" t="s">
        <v>150</v>
      </c>
      <c r="J227" s="14" t="s">
        <v>29</v>
      </c>
      <c r="K227" s="15" t="s">
        <v>30</v>
      </c>
      <c r="L227" s="58"/>
      <c r="M227" s="14"/>
      <c r="N227" s="14" t="s">
        <v>43</v>
      </c>
      <c r="O227" s="14"/>
      <c r="P227" s="15" t="s">
        <v>196</v>
      </c>
      <c r="Q227" s="16">
        <v>16599</v>
      </c>
      <c r="R227" s="17">
        <v>45</v>
      </c>
      <c r="S227" s="18">
        <v>10498.8675</v>
      </c>
      <c r="T227" s="19" t="s">
        <v>84</v>
      </c>
      <c r="U227" s="20" t="s">
        <v>106</v>
      </c>
      <c r="V227" s="29">
        <v>43.5</v>
      </c>
      <c r="W227" s="22">
        <v>1</v>
      </c>
      <c r="X227" s="23"/>
    </row>
    <row r="228" spans="1:24" s="1" customFormat="1" ht="108" customHeight="1" x14ac:dyDescent="0.3">
      <c r="A228" s="11" t="s">
        <v>23</v>
      </c>
      <c r="B228" s="11" t="s">
        <v>317</v>
      </c>
      <c r="C228" s="12" t="s">
        <v>320</v>
      </c>
      <c r="D228" s="28"/>
      <c r="E228" s="39" t="str">
        <f>HYPERLINK("https://www.google.ru/search?q=MS327CTB&amp;newwindow=1&amp;tbm=isch","Еще фото")</f>
        <v>Еще фото</v>
      </c>
      <c r="F228" s="13" t="s">
        <v>26</v>
      </c>
      <c r="G228" s="11" t="s">
        <v>88</v>
      </c>
      <c r="H228" s="11" t="s">
        <v>76</v>
      </c>
      <c r="I228" s="14" t="s">
        <v>150</v>
      </c>
      <c r="J228" s="14" t="s">
        <v>29</v>
      </c>
      <c r="K228" s="15" t="s">
        <v>30</v>
      </c>
      <c r="L228" s="14" t="s">
        <v>321</v>
      </c>
      <c r="M228" s="14"/>
      <c r="N228" s="14" t="s">
        <v>43</v>
      </c>
      <c r="O228" s="14"/>
      <c r="P228" s="15" t="s">
        <v>196</v>
      </c>
      <c r="Q228" s="16">
        <v>16599</v>
      </c>
      <c r="R228" s="17">
        <v>45</v>
      </c>
      <c r="S228" s="18">
        <v>10498.8675</v>
      </c>
      <c r="T228" s="19" t="s">
        <v>84</v>
      </c>
      <c r="U228" s="20" t="s">
        <v>97</v>
      </c>
      <c r="V228" s="22">
        <v>43</v>
      </c>
      <c r="W228" s="22">
        <v>1</v>
      </c>
      <c r="X228" s="23"/>
    </row>
    <row r="229" spans="1:24" s="1" customFormat="1" ht="52.05" customHeight="1" x14ac:dyDescent="0.3">
      <c r="A229" s="11" t="s">
        <v>23</v>
      </c>
      <c r="B229" s="11" t="s">
        <v>317</v>
      </c>
      <c r="C229" s="12" t="s">
        <v>322</v>
      </c>
      <c r="D229" s="59"/>
      <c r="E229" s="39" t="str">
        <f>HYPERLINK("https://www.google.ru/search?q=MS327LAB&amp;newwindow=1&amp;tbm=isch","Еще фото")</f>
        <v>Еще фото</v>
      </c>
      <c r="F229" s="13" t="s">
        <v>26</v>
      </c>
      <c r="G229" s="11" t="s">
        <v>88</v>
      </c>
      <c r="H229" s="11" t="s">
        <v>76</v>
      </c>
      <c r="I229" s="14" t="s">
        <v>150</v>
      </c>
      <c r="J229" s="14" t="s">
        <v>29</v>
      </c>
      <c r="K229" s="15" t="s">
        <v>30</v>
      </c>
      <c r="L229" s="56" t="s">
        <v>321</v>
      </c>
      <c r="M229" s="14"/>
      <c r="N229" s="14" t="s">
        <v>32</v>
      </c>
      <c r="O229" s="14"/>
      <c r="P229" s="15" t="s">
        <v>323</v>
      </c>
      <c r="Q229" s="16">
        <v>16599</v>
      </c>
      <c r="R229" s="17">
        <v>45</v>
      </c>
      <c r="S229" s="18">
        <v>10498.8675</v>
      </c>
      <c r="T229" s="19" t="s">
        <v>84</v>
      </c>
      <c r="U229" s="20" t="s">
        <v>206</v>
      </c>
      <c r="V229" s="22">
        <v>35</v>
      </c>
      <c r="W229" s="22">
        <v>2</v>
      </c>
      <c r="X229" s="23"/>
    </row>
    <row r="230" spans="1:24" s="1" customFormat="1" ht="61.05" customHeight="1" x14ac:dyDescent="0.3">
      <c r="A230" s="24" t="s">
        <v>23</v>
      </c>
      <c r="B230" s="24" t="s">
        <v>317</v>
      </c>
      <c r="C230" s="12" t="s">
        <v>322</v>
      </c>
      <c r="D230" s="60"/>
      <c r="E230" s="39" t="str">
        <f>HYPERLINK("https://www.google.ru/search?q=MS327LAB&amp;newwindow=1&amp;tbm=isch","Еще фото")</f>
        <v>Еще фото</v>
      </c>
      <c r="F230" s="13" t="s">
        <v>26</v>
      </c>
      <c r="G230" s="24" t="s">
        <v>88</v>
      </c>
      <c r="H230" s="24" t="s">
        <v>76</v>
      </c>
      <c r="I230" s="24" t="s">
        <v>150</v>
      </c>
      <c r="J230" s="14" t="s">
        <v>29</v>
      </c>
      <c r="K230" s="15" t="s">
        <v>30</v>
      </c>
      <c r="L230" s="58"/>
      <c r="M230" s="14"/>
      <c r="N230" s="14" t="s">
        <v>32</v>
      </c>
      <c r="O230" s="14"/>
      <c r="P230" s="15" t="s">
        <v>323</v>
      </c>
      <c r="Q230" s="16">
        <v>16599</v>
      </c>
      <c r="R230" s="17">
        <v>45</v>
      </c>
      <c r="S230" s="18">
        <v>10498.8675</v>
      </c>
      <c r="T230" s="19" t="s">
        <v>84</v>
      </c>
      <c r="U230" s="20" t="s">
        <v>171</v>
      </c>
      <c r="V230" s="29">
        <v>36.5</v>
      </c>
      <c r="W230" s="22">
        <v>1</v>
      </c>
      <c r="X230" s="23"/>
    </row>
    <row r="231" spans="1:24" s="1" customFormat="1" ht="21" customHeight="1" x14ac:dyDescent="0.3">
      <c r="A231" s="11" t="s">
        <v>23</v>
      </c>
      <c r="B231" s="11" t="s">
        <v>324</v>
      </c>
      <c r="C231" s="25" t="s">
        <v>325</v>
      </c>
      <c r="D231" s="53"/>
      <c r="E231" s="39" t="str">
        <f>HYPERLINK("https://www.google.ru/search?q=MT580AB2&amp;newwindow=1&amp;tbm=isch","Еще фото")</f>
        <v>Еще фото</v>
      </c>
      <c r="F231" s="13"/>
      <c r="G231" s="11" t="s">
        <v>88</v>
      </c>
      <c r="H231" s="11" t="s">
        <v>76</v>
      </c>
      <c r="I231" s="14" t="s">
        <v>150</v>
      </c>
      <c r="J231" s="14" t="s">
        <v>29</v>
      </c>
      <c r="K231" s="15" t="s">
        <v>30</v>
      </c>
      <c r="L231" s="56" t="s">
        <v>326</v>
      </c>
      <c r="M231" s="14"/>
      <c r="N231" s="14" t="s">
        <v>327</v>
      </c>
      <c r="O231" s="14"/>
      <c r="P231" s="15" t="s">
        <v>328</v>
      </c>
      <c r="Q231" s="16">
        <v>19499</v>
      </c>
      <c r="R231" s="17">
        <v>45</v>
      </c>
      <c r="S231" s="18">
        <v>12333.1175</v>
      </c>
      <c r="T231" s="19" t="s">
        <v>84</v>
      </c>
      <c r="U231" s="20" t="s">
        <v>105</v>
      </c>
      <c r="V231" s="29">
        <v>39.5</v>
      </c>
      <c r="W231" s="22">
        <v>6</v>
      </c>
      <c r="X231" s="23"/>
    </row>
    <row r="232" spans="1:24" s="1" customFormat="1" ht="21" customHeight="1" x14ac:dyDescent="0.3">
      <c r="A232" s="24" t="s">
        <v>23</v>
      </c>
      <c r="B232" s="24" t="s">
        <v>324</v>
      </c>
      <c r="C232" s="27" t="s">
        <v>325</v>
      </c>
      <c r="D232" s="54"/>
      <c r="E232" s="39" t="str">
        <f>HYPERLINK("https://www.google.ru/search?q=MT580AB2&amp;newwindow=1&amp;tbm=isch","Еще фото")</f>
        <v>Еще фото</v>
      </c>
      <c r="F232" s="13"/>
      <c r="G232" s="24" t="s">
        <v>88</v>
      </c>
      <c r="H232" s="24" t="s">
        <v>76</v>
      </c>
      <c r="I232" s="24" t="s">
        <v>150</v>
      </c>
      <c r="J232" s="14" t="s">
        <v>29</v>
      </c>
      <c r="K232" s="15" t="s">
        <v>30</v>
      </c>
      <c r="L232" s="57"/>
      <c r="M232" s="14"/>
      <c r="N232" s="14" t="s">
        <v>327</v>
      </c>
      <c r="O232" s="14"/>
      <c r="P232" s="15" t="s">
        <v>328</v>
      </c>
      <c r="Q232" s="16">
        <v>19499</v>
      </c>
      <c r="R232" s="17">
        <v>45</v>
      </c>
      <c r="S232" s="18">
        <v>12333.1175</v>
      </c>
      <c r="T232" s="19" t="s">
        <v>84</v>
      </c>
      <c r="U232" s="20" t="s">
        <v>93</v>
      </c>
      <c r="V232" s="29">
        <v>40.5</v>
      </c>
      <c r="W232" s="22">
        <v>8</v>
      </c>
      <c r="X232" s="23"/>
    </row>
    <row r="233" spans="1:24" s="1" customFormat="1" ht="21" customHeight="1" x14ac:dyDescent="0.3">
      <c r="A233" s="24" t="s">
        <v>23</v>
      </c>
      <c r="B233" s="24" t="s">
        <v>324</v>
      </c>
      <c r="C233" s="27" t="s">
        <v>325</v>
      </c>
      <c r="D233" s="54"/>
      <c r="E233" s="39" t="str">
        <f>HYPERLINK("https://www.google.ru/search?q=MT580AB2&amp;newwindow=1&amp;tbm=isch","Еще фото")</f>
        <v>Еще фото</v>
      </c>
      <c r="F233" s="13"/>
      <c r="G233" s="24" t="s">
        <v>88</v>
      </c>
      <c r="H233" s="24" t="s">
        <v>76</v>
      </c>
      <c r="I233" s="24" t="s">
        <v>150</v>
      </c>
      <c r="J233" s="14" t="s">
        <v>29</v>
      </c>
      <c r="K233" s="15" t="s">
        <v>30</v>
      </c>
      <c r="L233" s="57"/>
      <c r="M233" s="14"/>
      <c r="N233" s="14" t="s">
        <v>327</v>
      </c>
      <c r="O233" s="14"/>
      <c r="P233" s="15" t="s">
        <v>328</v>
      </c>
      <c r="Q233" s="16">
        <v>19499</v>
      </c>
      <c r="R233" s="17">
        <v>45</v>
      </c>
      <c r="S233" s="18">
        <v>12333.1175</v>
      </c>
      <c r="T233" s="19" t="s">
        <v>84</v>
      </c>
      <c r="U233" s="20" t="s">
        <v>94</v>
      </c>
      <c r="V233" s="22">
        <v>41</v>
      </c>
      <c r="W233" s="22">
        <v>1</v>
      </c>
      <c r="X233" s="23"/>
    </row>
    <row r="234" spans="1:24" s="1" customFormat="1" ht="21" customHeight="1" x14ac:dyDescent="0.3">
      <c r="A234" s="24" t="s">
        <v>23</v>
      </c>
      <c r="B234" s="24" t="s">
        <v>324</v>
      </c>
      <c r="C234" s="27" t="s">
        <v>325</v>
      </c>
      <c r="D234" s="54"/>
      <c r="E234" s="39" t="str">
        <f>HYPERLINK("https://www.google.ru/search?q=MT580AB2&amp;newwindow=1&amp;tbm=isch","Еще фото")</f>
        <v>Еще фото</v>
      </c>
      <c r="F234" s="13"/>
      <c r="G234" s="24" t="s">
        <v>88</v>
      </c>
      <c r="H234" s="24" t="s">
        <v>76</v>
      </c>
      <c r="I234" s="24" t="s">
        <v>150</v>
      </c>
      <c r="J234" s="14" t="s">
        <v>29</v>
      </c>
      <c r="K234" s="15" t="s">
        <v>30</v>
      </c>
      <c r="L234" s="57"/>
      <c r="M234" s="14"/>
      <c r="N234" s="14" t="s">
        <v>327</v>
      </c>
      <c r="O234" s="14"/>
      <c r="P234" s="15" t="s">
        <v>328</v>
      </c>
      <c r="Q234" s="16">
        <v>19499</v>
      </c>
      <c r="R234" s="17">
        <v>45</v>
      </c>
      <c r="S234" s="18">
        <v>12333.1175</v>
      </c>
      <c r="T234" s="19" t="s">
        <v>84</v>
      </c>
      <c r="U234" s="20" t="s">
        <v>95</v>
      </c>
      <c r="V234" s="29">
        <v>41.5</v>
      </c>
      <c r="W234" s="22">
        <v>12</v>
      </c>
      <c r="X234" s="23"/>
    </row>
    <row r="235" spans="1:24" s="1" customFormat="1" ht="32" customHeight="1" x14ac:dyDescent="0.3">
      <c r="A235" s="24" t="s">
        <v>23</v>
      </c>
      <c r="B235" s="24" t="s">
        <v>324</v>
      </c>
      <c r="C235" s="27" t="s">
        <v>325</v>
      </c>
      <c r="D235" s="55"/>
      <c r="E235" s="39" t="str">
        <f>HYPERLINK("https://www.google.ru/search?q=MT580AB2&amp;newwindow=1&amp;tbm=isch","Еще фото")</f>
        <v>Еще фото</v>
      </c>
      <c r="F235" s="13"/>
      <c r="G235" s="24" t="s">
        <v>88</v>
      </c>
      <c r="H235" s="24" t="s">
        <v>76</v>
      </c>
      <c r="I235" s="24" t="s">
        <v>150</v>
      </c>
      <c r="J235" s="14" t="s">
        <v>29</v>
      </c>
      <c r="K235" s="15" t="s">
        <v>30</v>
      </c>
      <c r="L235" s="58"/>
      <c r="M235" s="14"/>
      <c r="N235" s="14" t="s">
        <v>327</v>
      </c>
      <c r="O235" s="14"/>
      <c r="P235" s="15" t="s">
        <v>328</v>
      </c>
      <c r="Q235" s="16">
        <v>19499</v>
      </c>
      <c r="R235" s="17">
        <v>45</v>
      </c>
      <c r="S235" s="18">
        <v>12333.1175</v>
      </c>
      <c r="T235" s="19" t="s">
        <v>84</v>
      </c>
      <c r="U235" s="20" t="s">
        <v>97</v>
      </c>
      <c r="V235" s="22">
        <v>43</v>
      </c>
      <c r="W235" s="22">
        <v>1</v>
      </c>
      <c r="X235" s="23"/>
    </row>
    <row r="236" spans="1:24" s="1" customFormat="1" ht="17" customHeight="1" x14ac:dyDescent="0.3">
      <c r="A236" s="11" t="s">
        <v>23</v>
      </c>
      <c r="B236" s="11" t="s">
        <v>329</v>
      </c>
      <c r="C236" s="12" t="s">
        <v>330</v>
      </c>
      <c r="D236" s="53"/>
      <c r="E236" s="39" t="str">
        <f t="shared" ref="E236:E241" si="11">HYPERLINK("https://www.google.ru/search?q=NM417DNO&amp;newwindow=1&amp;tbm=isch","Еще фото")</f>
        <v>Еще фото</v>
      </c>
      <c r="F236" s="13"/>
      <c r="G236" s="11" t="s">
        <v>168</v>
      </c>
      <c r="H236" s="11" t="s">
        <v>76</v>
      </c>
      <c r="I236" s="14" t="s">
        <v>150</v>
      </c>
      <c r="J236" s="14" t="s">
        <v>29</v>
      </c>
      <c r="K236" s="15" t="s">
        <v>30</v>
      </c>
      <c r="L236" s="56" t="s">
        <v>331</v>
      </c>
      <c r="M236" s="14"/>
      <c r="N236" s="14" t="s">
        <v>43</v>
      </c>
      <c r="O236" s="14"/>
      <c r="P236" s="15" t="s">
        <v>332</v>
      </c>
      <c r="Q236" s="16">
        <v>17299</v>
      </c>
      <c r="R236" s="17">
        <v>45</v>
      </c>
      <c r="S236" s="18">
        <v>10941.6175</v>
      </c>
      <c r="T236" s="19" t="s">
        <v>84</v>
      </c>
      <c r="U236" s="20" t="s">
        <v>161</v>
      </c>
      <c r="V236" s="22">
        <v>37</v>
      </c>
      <c r="W236" s="22">
        <v>6</v>
      </c>
      <c r="X236" s="23"/>
    </row>
    <row r="237" spans="1:24" s="1" customFormat="1" ht="17" customHeight="1" x14ac:dyDescent="0.3">
      <c r="A237" s="24" t="s">
        <v>23</v>
      </c>
      <c r="B237" s="24" t="s">
        <v>329</v>
      </c>
      <c r="C237" s="12" t="s">
        <v>330</v>
      </c>
      <c r="D237" s="54"/>
      <c r="E237" s="39" t="str">
        <f t="shared" si="11"/>
        <v>Еще фото</v>
      </c>
      <c r="F237" s="13"/>
      <c r="G237" s="24" t="s">
        <v>168</v>
      </c>
      <c r="H237" s="24" t="s">
        <v>76</v>
      </c>
      <c r="I237" s="24" t="s">
        <v>150</v>
      </c>
      <c r="J237" s="14" t="s">
        <v>29</v>
      </c>
      <c r="K237" s="15" t="s">
        <v>30</v>
      </c>
      <c r="L237" s="57"/>
      <c r="M237" s="14"/>
      <c r="N237" s="14" t="s">
        <v>43</v>
      </c>
      <c r="O237" s="14"/>
      <c r="P237" s="15" t="s">
        <v>332</v>
      </c>
      <c r="Q237" s="16">
        <v>17299</v>
      </c>
      <c r="R237" s="17">
        <v>45</v>
      </c>
      <c r="S237" s="18">
        <v>10941.6175</v>
      </c>
      <c r="T237" s="19" t="s">
        <v>84</v>
      </c>
      <c r="U237" s="20" t="s">
        <v>155</v>
      </c>
      <c r="V237" s="29">
        <v>38.5</v>
      </c>
      <c r="W237" s="22">
        <v>4</v>
      </c>
      <c r="X237" s="23"/>
    </row>
    <row r="238" spans="1:24" s="1" customFormat="1" ht="17" customHeight="1" x14ac:dyDescent="0.3">
      <c r="A238" s="24" t="s">
        <v>23</v>
      </c>
      <c r="B238" s="24" t="s">
        <v>329</v>
      </c>
      <c r="C238" s="12" t="s">
        <v>330</v>
      </c>
      <c r="D238" s="54"/>
      <c r="E238" s="39" t="str">
        <f t="shared" si="11"/>
        <v>Еще фото</v>
      </c>
      <c r="F238" s="13"/>
      <c r="G238" s="24" t="s">
        <v>168</v>
      </c>
      <c r="H238" s="24" t="s">
        <v>76</v>
      </c>
      <c r="I238" s="24" t="s">
        <v>150</v>
      </c>
      <c r="J238" s="14" t="s">
        <v>29</v>
      </c>
      <c r="K238" s="15" t="s">
        <v>30</v>
      </c>
      <c r="L238" s="57"/>
      <c r="M238" s="14"/>
      <c r="N238" s="14" t="s">
        <v>43</v>
      </c>
      <c r="O238" s="14"/>
      <c r="P238" s="15" t="s">
        <v>332</v>
      </c>
      <c r="Q238" s="16">
        <v>17299</v>
      </c>
      <c r="R238" s="17">
        <v>45</v>
      </c>
      <c r="S238" s="18">
        <v>10941.6175</v>
      </c>
      <c r="T238" s="19" t="s">
        <v>84</v>
      </c>
      <c r="U238" s="20" t="s">
        <v>85</v>
      </c>
      <c r="V238" s="22">
        <v>39</v>
      </c>
      <c r="W238" s="22">
        <v>3</v>
      </c>
      <c r="X238" s="23"/>
    </row>
    <row r="239" spans="1:24" s="1" customFormat="1" ht="17" customHeight="1" x14ac:dyDescent="0.3">
      <c r="A239" s="24" t="s">
        <v>23</v>
      </c>
      <c r="B239" s="24" t="s">
        <v>329</v>
      </c>
      <c r="C239" s="12" t="s">
        <v>330</v>
      </c>
      <c r="D239" s="54"/>
      <c r="E239" s="39" t="str">
        <f t="shared" si="11"/>
        <v>Еще фото</v>
      </c>
      <c r="F239" s="13"/>
      <c r="G239" s="24" t="s">
        <v>168</v>
      </c>
      <c r="H239" s="24" t="s">
        <v>76</v>
      </c>
      <c r="I239" s="24" t="s">
        <v>150</v>
      </c>
      <c r="J239" s="14" t="s">
        <v>29</v>
      </c>
      <c r="K239" s="15" t="s">
        <v>30</v>
      </c>
      <c r="L239" s="57"/>
      <c r="M239" s="14"/>
      <c r="N239" s="14" t="s">
        <v>43</v>
      </c>
      <c r="O239" s="14"/>
      <c r="P239" s="15" t="s">
        <v>332</v>
      </c>
      <c r="Q239" s="16">
        <v>17299</v>
      </c>
      <c r="R239" s="17">
        <v>45</v>
      </c>
      <c r="S239" s="18">
        <v>10941.6175</v>
      </c>
      <c r="T239" s="19" t="s">
        <v>84</v>
      </c>
      <c r="U239" s="20" t="s">
        <v>93</v>
      </c>
      <c r="V239" s="29">
        <v>40.5</v>
      </c>
      <c r="W239" s="22">
        <v>3</v>
      </c>
      <c r="X239" s="23"/>
    </row>
    <row r="240" spans="1:24" s="1" customFormat="1" ht="17" customHeight="1" x14ac:dyDescent="0.3">
      <c r="A240" s="24" t="s">
        <v>23</v>
      </c>
      <c r="B240" s="24" t="s">
        <v>329</v>
      </c>
      <c r="C240" s="12" t="s">
        <v>330</v>
      </c>
      <c r="D240" s="54"/>
      <c r="E240" s="39" t="str">
        <f t="shared" si="11"/>
        <v>Еще фото</v>
      </c>
      <c r="F240" s="13"/>
      <c r="G240" s="24" t="s">
        <v>168</v>
      </c>
      <c r="H240" s="24" t="s">
        <v>76</v>
      </c>
      <c r="I240" s="24" t="s">
        <v>150</v>
      </c>
      <c r="J240" s="14" t="s">
        <v>29</v>
      </c>
      <c r="K240" s="15" t="s">
        <v>30</v>
      </c>
      <c r="L240" s="57"/>
      <c r="M240" s="14"/>
      <c r="N240" s="14" t="s">
        <v>43</v>
      </c>
      <c r="O240" s="14"/>
      <c r="P240" s="15" t="s">
        <v>332</v>
      </c>
      <c r="Q240" s="16">
        <v>17299</v>
      </c>
      <c r="R240" s="17">
        <v>45</v>
      </c>
      <c r="S240" s="18">
        <v>10941.6175</v>
      </c>
      <c r="T240" s="19" t="s">
        <v>84</v>
      </c>
      <c r="U240" s="20" t="s">
        <v>94</v>
      </c>
      <c r="V240" s="22">
        <v>41</v>
      </c>
      <c r="W240" s="22">
        <v>4</v>
      </c>
      <c r="X240" s="23"/>
    </row>
    <row r="241" spans="1:24" s="1" customFormat="1" ht="22.05" customHeight="1" x14ac:dyDescent="0.3">
      <c r="A241" s="24" t="s">
        <v>23</v>
      </c>
      <c r="B241" s="24" t="s">
        <v>329</v>
      </c>
      <c r="C241" s="12" t="s">
        <v>330</v>
      </c>
      <c r="D241" s="55"/>
      <c r="E241" s="39" t="str">
        <f t="shared" si="11"/>
        <v>Еще фото</v>
      </c>
      <c r="F241" s="13"/>
      <c r="G241" s="24" t="s">
        <v>168</v>
      </c>
      <c r="H241" s="24" t="s">
        <v>76</v>
      </c>
      <c r="I241" s="24" t="s">
        <v>150</v>
      </c>
      <c r="J241" s="14" t="s">
        <v>29</v>
      </c>
      <c r="K241" s="15" t="s">
        <v>30</v>
      </c>
      <c r="L241" s="58"/>
      <c r="M241" s="14"/>
      <c r="N241" s="14" t="s">
        <v>43</v>
      </c>
      <c r="O241" s="14"/>
      <c r="P241" s="15" t="s">
        <v>332</v>
      </c>
      <c r="Q241" s="16">
        <v>17299</v>
      </c>
      <c r="R241" s="17">
        <v>45</v>
      </c>
      <c r="S241" s="18">
        <v>10941.6175</v>
      </c>
      <c r="T241" s="19" t="s">
        <v>84</v>
      </c>
      <c r="U241" s="20" t="s">
        <v>96</v>
      </c>
      <c r="V241" s="22">
        <v>42</v>
      </c>
      <c r="W241" s="22">
        <v>1</v>
      </c>
      <c r="X241" s="23"/>
    </row>
    <row r="242" spans="1:24" s="1" customFormat="1" ht="26" customHeight="1" x14ac:dyDescent="0.3">
      <c r="A242" s="11" t="s">
        <v>23</v>
      </c>
      <c r="B242" s="11" t="s">
        <v>189</v>
      </c>
      <c r="C242" s="12" t="s">
        <v>333</v>
      </c>
      <c r="D242" s="53"/>
      <c r="E242" s="39" t="str">
        <f>HYPERLINK("https://www.google.ru/search?q=U10009GK&amp;newwindow=1&amp;tbm=isch","Еще фото")</f>
        <v>Еще фото</v>
      </c>
      <c r="F242" s="13"/>
      <c r="G242" s="11" t="s">
        <v>88</v>
      </c>
      <c r="H242" s="11" t="s">
        <v>76</v>
      </c>
      <c r="I242" s="14" t="s">
        <v>150</v>
      </c>
      <c r="J242" s="14" t="s">
        <v>29</v>
      </c>
      <c r="K242" s="15" t="s">
        <v>151</v>
      </c>
      <c r="L242" s="56" t="s">
        <v>334</v>
      </c>
      <c r="M242" s="14"/>
      <c r="N242" s="14" t="s">
        <v>43</v>
      </c>
      <c r="O242" s="14"/>
      <c r="P242" s="15" t="s">
        <v>192</v>
      </c>
      <c r="Q242" s="16">
        <v>19999</v>
      </c>
      <c r="R242" s="17">
        <v>45</v>
      </c>
      <c r="S242" s="18">
        <v>12649.3675</v>
      </c>
      <c r="T242" s="19" t="s">
        <v>84</v>
      </c>
      <c r="U242" s="20" t="s">
        <v>171</v>
      </c>
      <c r="V242" s="29">
        <v>36.5</v>
      </c>
      <c r="W242" s="22">
        <v>4</v>
      </c>
      <c r="X242" s="23"/>
    </row>
    <row r="243" spans="1:24" s="1" customFormat="1" ht="26" customHeight="1" x14ac:dyDescent="0.3">
      <c r="A243" s="24" t="s">
        <v>23</v>
      </c>
      <c r="B243" s="24" t="s">
        <v>189</v>
      </c>
      <c r="C243" s="12" t="s">
        <v>333</v>
      </c>
      <c r="D243" s="54"/>
      <c r="E243" s="39" t="str">
        <f>HYPERLINK("https://www.google.ru/search?q=U10009GK&amp;newwindow=1&amp;tbm=isch","Еще фото")</f>
        <v>Еще фото</v>
      </c>
      <c r="F243" s="13"/>
      <c r="G243" s="24" t="s">
        <v>88</v>
      </c>
      <c r="H243" s="24" t="s">
        <v>76</v>
      </c>
      <c r="I243" s="24" t="s">
        <v>150</v>
      </c>
      <c r="J243" s="14" t="s">
        <v>29</v>
      </c>
      <c r="K243" s="15" t="s">
        <v>151</v>
      </c>
      <c r="L243" s="57"/>
      <c r="M243" s="14"/>
      <c r="N243" s="14" t="s">
        <v>43</v>
      </c>
      <c r="O243" s="14"/>
      <c r="P243" s="15" t="s">
        <v>192</v>
      </c>
      <c r="Q243" s="16">
        <v>19999</v>
      </c>
      <c r="R243" s="17">
        <v>45</v>
      </c>
      <c r="S243" s="18">
        <v>12649.3675</v>
      </c>
      <c r="T243" s="19" t="s">
        <v>84</v>
      </c>
      <c r="U243" s="20" t="s">
        <v>161</v>
      </c>
      <c r="V243" s="22">
        <v>37</v>
      </c>
      <c r="W243" s="22">
        <v>2</v>
      </c>
      <c r="X243" s="23"/>
    </row>
    <row r="244" spans="1:24" s="1" customFormat="1" ht="26" customHeight="1" x14ac:dyDescent="0.3">
      <c r="A244" s="24" t="s">
        <v>23</v>
      </c>
      <c r="B244" s="24" t="s">
        <v>189</v>
      </c>
      <c r="C244" s="12" t="s">
        <v>333</v>
      </c>
      <c r="D244" s="54"/>
      <c r="E244" s="39" t="str">
        <f>HYPERLINK("https://www.google.ru/search?q=U10009GK&amp;newwindow=1&amp;tbm=isch","Еще фото")</f>
        <v>Еще фото</v>
      </c>
      <c r="F244" s="13"/>
      <c r="G244" s="24" t="s">
        <v>88</v>
      </c>
      <c r="H244" s="24" t="s">
        <v>76</v>
      </c>
      <c r="I244" s="24" t="s">
        <v>150</v>
      </c>
      <c r="J244" s="14" t="s">
        <v>29</v>
      </c>
      <c r="K244" s="15" t="s">
        <v>151</v>
      </c>
      <c r="L244" s="57"/>
      <c r="M244" s="14"/>
      <c r="N244" s="14" t="s">
        <v>43</v>
      </c>
      <c r="O244" s="14"/>
      <c r="P244" s="15" t="s">
        <v>192</v>
      </c>
      <c r="Q244" s="16">
        <v>19999</v>
      </c>
      <c r="R244" s="17">
        <v>45</v>
      </c>
      <c r="S244" s="18">
        <v>12649.3675</v>
      </c>
      <c r="T244" s="19" t="s">
        <v>84</v>
      </c>
      <c r="U244" s="20" t="s">
        <v>142</v>
      </c>
      <c r="V244" s="29">
        <v>37.5</v>
      </c>
      <c r="W244" s="22">
        <v>3</v>
      </c>
      <c r="X244" s="23"/>
    </row>
    <row r="245" spans="1:24" s="1" customFormat="1" ht="26" customHeight="1" x14ac:dyDescent="0.3">
      <c r="A245" s="24" t="s">
        <v>23</v>
      </c>
      <c r="B245" s="24" t="s">
        <v>189</v>
      </c>
      <c r="C245" s="12" t="s">
        <v>333</v>
      </c>
      <c r="D245" s="55"/>
      <c r="E245" s="39" t="str">
        <f>HYPERLINK("https://www.google.ru/search?q=U10009GK&amp;newwindow=1&amp;tbm=isch","Еще фото")</f>
        <v>Еще фото</v>
      </c>
      <c r="F245" s="13"/>
      <c r="G245" s="24" t="s">
        <v>88</v>
      </c>
      <c r="H245" s="24" t="s">
        <v>76</v>
      </c>
      <c r="I245" s="24" t="s">
        <v>150</v>
      </c>
      <c r="J245" s="14" t="s">
        <v>29</v>
      </c>
      <c r="K245" s="15" t="s">
        <v>151</v>
      </c>
      <c r="L245" s="58"/>
      <c r="M245" s="14"/>
      <c r="N245" s="14" t="s">
        <v>43</v>
      </c>
      <c r="O245" s="14"/>
      <c r="P245" s="15" t="s">
        <v>192</v>
      </c>
      <c r="Q245" s="16">
        <v>19999</v>
      </c>
      <c r="R245" s="17">
        <v>45</v>
      </c>
      <c r="S245" s="18">
        <v>12649.3675</v>
      </c>
      <c r="T245" s="19" t="s">
        <v>84</v>
      </c>
      <c r="U245" s="20" t="s">
        <v>95</v>
      </c>
      <c r="V245" s="29">
        <v>41.5</v>
      </c>
      <c r="W245" s="22">
        <v>1</v>
      </c>
      <c r="X245" s="23"/>
    </row>
    <row r="246" spans="1:24" s="1" customFormat="1" ht="108" customHeight="1" x14ac:dyDescent="0.3">
      <c r="A246" s="11" t="s">
        <v>23</v>
      </c>
      <c r="B246" s="11" t="s">
        <v>335</v>
      </c>
      <c r="C246" s="12" t="s">
        <v>336</v>
      </c>
      <c r="D246" s="28"/>
      <c r="E246" s="39" t="str">
        <f>HYPERLINK("https://www.google.ru/search?q=U19064F6&amp;newwindow=1&amp;tbm=isch","Еще фото")</f>
        <v>Еще фото</v>
      </c>
      <c r="F246" s="13" t="s">
        <v>26</v>
      </c>
      <c r="G246" s="11" t="s">
        <v>88</v>
      </c>
      <c r="H246" s="11" t="s">
        <v>76</v>
      </c>
      <c r="I246" s="14" t="s">
        <v>150</v>
      </c>
      <c r="J246" s="14" t="s">
        <v>29</v>
      </c>
      <c r="K246" s="15" t="s">
        <v>151</v>
      </c>
      <c r="L246" s="14" t="s">
        <v>337</v>
      </c>
      <c r="M246" s="14"/>
      <c r="N246" s="14" t="s">
        <v>32</v>
      </c>
      <c r="O246" s="14"/>
      <c r="P246" s="15" t="s">
        <v>338</v>
      </c>
      <c r="Q246" s="16">
        <v>22799</v>
      </c>
      <c r="R246" s="17">
        <v>45</v>
      </c>
      <c r="S246" s="18">
        <v>14420.3675</v>
      </c>
      <c r="T246" s="19" t="s">
        <v>84</v>
      </c>
      <c r="U246" s="20" t="s">
        <v>95</v>
      </c>
      <c r="V246" s="29">
        <v>41.5</v>
      </c>
      <c r="W246" s="22">
        <v>1</v>
      </c>
      <c r="X246" s="23"/>
    </row>
    <row r="247" spans="1:24" s="1" customFormat="1" ht="108" customHeight="1" x14ac:dyDescent="0.3">
      <c r="A247" s="11" t="s">
        <v>23</v>
      </c>
      <c r="B247" s="11" t="s">
        <v>335</v>
      </c>
      <c r="C247" s="12" t="s">
        <v>339</v>
      </c>
      <c r="D247" s="28"/>
      <c r="E247" s="39" t="str">
        <f>HYPERLINK("https://www.google.ru/search?q=U19066U8&amp;newwindow=1&amp;tbm=isch","Еще фото")</f>
        <v>Еще фото</v>
      </c>
      <c r="F247" s="13" t="s">
        <v>26</v>
      </c>
      <c r="G247" s="11" t="s">
        <v>88</v>
      </c>
      <c r="H247" s="11" t="s">
        <v>76</v>
      </c>
      <c r="I247" s="14" t="s">
        <v>150</v>
      </c>
      <c r="J247" s="14" t="s">
        <v>29</v>
      </c>
      <c r="K247" s="15" t="s">
        <v>151</v>
      </c>
      <c r="L247" s="14" t="s">
        <v>340</v>
      </c>
      <c r="M247" s="14"/>
      <c r="N247" s="14" t="s">
        <v>341</v>
      </c>
      <c r="O247" s="14"/>
      <c r="P247" s="15" t="s">
        <v>338</v>
      </c>
      <c r="Q247" s="16">
        <v>22899</v>
      </c>
      <c r="R247" s="17">
        <v>45</v>
      </c>
      <c r="S247" s="18">
        <v>14483.6175</v>
      </c>
      <c r="T247" s="19" t="s">
        <v>84</v>
      </c>
      <c r="U247" s="20" t="s">
        <v>93</v>
      </c>
      <c r="V247" s="29">
        <v>40.5</v>
      </c>
      <c r="W247" s="22">
        <v>2</v>
      </c>
      <c r="X247" s="23"/>
    </row>
    <row r="248" spans="1:24" s="1" customFormat="1" ht="14" customHeight="1" x14ac:dyDescent="0.3">
      <c r="A248" s="11" t="s">
        <v>23</v>
      </c>
      <c r="B248" s="11" t="s">
        <v>335</v>
      </c>
      <c r="C248" s="12" t="s">
        <v>342</v>
      </c>
      <c r="D248" s="53"/>
      <c r="E248" s="39" t="str">
        <f t="shared" ref="E248:E254" si="12">HYPERLINK("https://www.google.ru/search?q=U19067TK&amp;newwindow=1&amp;tbm=isch","Еще фото")</f>
        <v>Еще фото</v>
      </c>
      <c r="F248" s="13"/>
      <c r="G248" s="11" t="s">
        <v>88</v>
      </c>
      <c r="H248" s="11" t="s">
        <v>76</v>
      </c>
      <c r="I248" s="14" t="s">
        <v>150</v>
      </c>
      <c r="J248" s="14" t="s">
        <v>29</v>
      </c>
      <c r="K248" s="15" t="s">
        <v>151</v>
      </c>
      <c r="L248" s="56" t="s">
        <v>343</v>
      </c>
      <c r="M248" s="14"/>
      <c r="N248" s="14" t="s">
        <v>32</v>
      </c>
      <c r="O248" s="14"/>
      <c r="P248" s="15" t="s">
        <v>124</v>
      </c>
      <c r="Q248" s="16">
        <v>22099</v>
      </c>
      <c r="R248" s="17">
        <v>45</v>
      </c>
      <c r="S248" s="18">
        <v>13977.6175</v>
      </c>
      <c r="T248" s="19" t="s">
        <v>84</v>
      </c>
      <c r="U248" s="20" t="s">
        <v>171</v>
      </c>
      <c r="V248" s="29">
        <v>36.5</v>
      </c>
      <c r="W248" s="22">
        <v>4</v>
      </c>
      <c r="X248" s="23"/>
    </row>
    <row r="249" spans="1:24" s="1" customFormat="1" ht="14" customHeight="1" x14ac:dyDescent="0.3">
      <c r="A249" s="24" t="s">
        <v>23</v>
      </c>
      <c r="B249" s="24" t="s">
        <v>335</v>
      </c>
      <c r="C249" s="12" t="s">
        <v>342</v>
      </c>
      <c r="D249" s="54"/>
      <c r="E249" s="39" t="str">
        <f t="shared" si="12"/>
        <v>Еще фото</v>
      </c>
      <c r="F249" s="13"/>
      <c r="G249" s="24" t="s">
        <v>88</v>
      </c>
      <c r="H249" s="24" t="s">
        <v>76</v>
      </c>
      <c r="I249" s="24" t="s">
        <v>150</v>
      </c>
      <c r="J249" s="14" t="s">
        <v>29</v>
      </c>
      <c r="K249" s="15" t="s">
        <v>151</v>
      </c>
      <c r="L249" s="57"/>
      <c r="M249" s="14"/>
      <c r="N249" s="14" t="s">
        <v>32</v>
      </c>
      <c r="O249" s="14"/>
      <c r="P249" s="15" t="s">
        <v>124</v>
      </c>
      <c r="Q249" s="16">
        <v>22099</v>
      </c>
      <c r="R249" s="17">
        <v>45</v>
      </c>
      <c r="S249" s="18">
        <v>13977.6175</v>
      </c>
      <c r="T249" s="19" t="s">
        <v>84</v>
      </c>
      <c r="U249" s="20" t="s">
        <v>161</v>
      </c>
      <c r="V249" s="22">
        <v>37</v>
      </c>
      <c r="W249" s="22">
        <v>5</v>
      </c>
      <c r="X249" s="23"/>
    </row>
    <row r="250" spans="1:24" s="1" customFormat="1" ht="14" customHeight="1" x14ac:dyDescent="0.3">
      <c r="A250" s="24" t="s">
        <v>23</v>
      </c>
      <c r="B250" s="24" t="s">
        <v>335</v>
      </c>
      <c r="C250" s="12" t="s">
        <v>342</v>
      </c>
      <c r="D250" s="54"/>
      <c r="E250" s="39" t="str">
        <f t="shared" si="12"/>
        <v>Еще фото</v>
      </c>
      <c r="F250" s="13"/>
      <c r="G250" s="24" t="s">
        <v>88</v>
      </c>
      <c r="H250" s="24" t="s">
        <v>76</v>
      </c>
      <c r="I250" s="24" t="s">
        <v>150</v>
      </c>
      <c r="J250" s="14" t="s">
        <v>29</v>
      </c>
      <c r="K250" s="15" t="s">
        <v>151</v>
      </c>
      <c r="L250" s="57"/>
      <c r="M250" s="14"/>
      <c r="N250" s="14" t="s">
        <v>32</v>
      </c>
      <c r="O250" s="14"/>
      <c r="P250" s="15" t="s">
        <v>124</v>
      </c>
      <c r="Q250" s="16">
        <v>22099</v>
      </c>
      <c r="R250" s="17">
        <v>45</v>
      </c>
      <c r="S250" s="18">
        <v>13977.6175</v>
      </c>
      <c r="T250" s="19" t="s">
        <v>84</v>
      </c>
      <c r="U250" s="20" t="s">
        <v>142</v>
      </c>
      <c r="V250" s="29">
        <v>37.5</v>
      </c>
      <c r="W250" s="22">
        <v>4</v>
      </c>
      <c r="X250" s="23"/>
    </row>
    <row r="251" spans="1:24" s="1" customFormat="1" ht="14" customHeight="1" x14ac:dyDescent="0.3">
      <c r="A251" s="24" t="s">
        <v>23</v>
      </c>
      <c r="B251" s="24" t="s">
        <v>335</v>
      </c>
      <c r="C251" s="12" t="s">
        <v>342</v>
      </c>
      <c r="D251" s="54"/>
      <c r="E251" s="39" t="str">
        <f t="shared" si="12"/>
        <v>Еще фото</v>
      </c>
      <c r="F251" s="13"/>
      <c r="G251" s="24" t="s">
        <v>88</v>
      </c>
      <c r="H251" s="24" t="s">
        <v>76</v>
      </c>
      <c r="I251" s="24" t="s">
        <v>150</v>
      </c>
      <c r="J251" s="14" t="s">
        <v>29</v>
      </c>
      <c r="K251" s="15" t="s">
        <v>151</v>
      </c>
      <c r="L251" s="57"/>
      <c r="M251" s="14"/>
      <c r="N251" s="14" t="s">
        <v>32</v>
      </c>
      <c r="O251" s="14"/>
      <c r="P251" s="15" t="s">
        <v>124</v>
      </c>
      <c r="Q251" s="16">
        <v>22099</v>
      </c>
      <c r="R251" s="17">
        <v>45</v>
      </c>
      <c r="S251" s="18">
        <v>13977.6175</v>
      </c>
      <c r="T251" s="19" t="s">
        <v>84</v>
      </c>
      <c r="U251" s="20" t="s">
        <v>155</v>
      </c>
      <c r="V251" s="29">
        <v>38.5</v>
      </c>
      <c r="W251" s="22">
        <v>4</v>
      </c>
      <c r="X251" s="23"/>
    </row>
    <row r="252" spans="1:24" s="1" customFormat="1" ht="14" customHeight="1" x14ac:dyDescent="0.3">
      <c r="A252" s="24" t="s">
        <v>23</v>
      </c>
      <c r="B252" s="24" t="s">
        <v>335</v>
      </c>
      <c r="C252" s="12" t="s">
        <v>342</v>
      </c>
      <c r="D252" s="54"/>
      <c r="E252" s="39" t="str">
        <f t="shared" si="12"/>
        <v>Еще фото</v>
      </c>
      <c r="F252" s="13"/>
      <c r="G252" s="24" t="s">
        <v>88</v>
      </c>
      <c r="H252" s="24" t="s">
        <v>76</v>
      </c>
      <c r="I252" s="24" t="s">
        <v>150</v>
      </c>
      <c r="J252" s="14" t="s">
        <v>29</v>
      </c>
      <c r="K252" s="15" t="s">
        <v>151</v>
      </c>
      <c r="L252" s="57"/>
      <c r="M252" s="14"/>
      <c r="N252" s="14" t="s">
        <v>32</v>
      </c>
      <c r="O252" s="14"/>
      <c r="P252" s="15" t="s">
        <v>124</v>
      </c>
      <c r="Q252" s="16">
        <v>22099</v>
      </c>
      <c r="R252" s="17">
        <v>45</v>
      </c>
      <c r="S252" s="18">
        <v>13977.6175</v>
      </c>
      <c r="T252" s="19" t="s">
        <v>84</v>
      </c>
      <c r="U252" s="20" t="s">
        <v>85</v>
      </c>
      <c r="V252" s="22">
        <v>39</v>
      </c>
      <c r="W252" s="22">
        <v>1</v>
      </c>
      <c r="X252" s="23"/>
    </row>
    <row r="253" spans="1:24" s="1" customFormat="1" ht="14" customHeight="1" x14ac:dyDescent="0.3">
      <c r="A253" s="24" t="s">
        <v>23</v>
      </c>
      <c r="B253" s="24" t="s">
        <v>335</v>
      </c>
      <c r="C253" s="12" t="s">
        <v>342</v>
      </c>
      <c r="D253" s="54"/>
      <c r="E253" s="39" t="str">
        <f t="shared" si="12"/>
        <v>Еще фото</v>
      </c>
      <c r="F253" s="13"/>
      <c r="G253" s="24" t="s">
        <v>88</v>
      </c>
      <c r="H253" s="24" t="s">
        <v>76</v>
      </c>
      <c r="I253" s="24" t="s">
        <v>150</v>
      </c>
      <c r="J253" s="14" t="s">
        <v>29</v>
      </c>
      <c r="K253" s="15" t="s">
        <v>151</v>
      </c>
      <c r="L253" s="57"/>
      <c r="M253" s="14"/>
      <c r="N253" s="14" t="s">
        <v>32</v>
      </c>
      <c r="O253" s="14"/>
      <c r="P253" s="15" t="s">
        <v>124</v>
      </c>
      <c r="Q253" s="16">
        <v>22099</v>
      </c>
      <c r="R253" s="17">
        <v>45</v>
      </c>
      <c r="S253" s="18">
        <v>13977.6175</v>
      </c>
      <c r="T253" s="19" t="s">
        <v>84</v>
      </c>
      <c r="U253" s="20" t="s">
        <v>105</v>
      </c>
      <c r="V253" s="29">
        <v>39.5</v>
      </c>
      <c r="W253" s="22">
        <v>1</v>
      </c>
      <c r="X253" s="23"/>
    </row>
    <row r="254" spans="1:24" s="1" customFormat="1" ht="17" customHeight="1" x14ac:dyDescent="0.3">
      <c r="A254" s="24" t="s">
        <v>23</v>
      </c>
      <c r="B254" s="24" t="s">
        <v>335</v>
      </c>
      <c r="C254" s="12" t="s">
        <v>342</v>
      </c>
      <c r="D254" s="55"/>
      <c r="E254" s="39" t="str">
        <f t="shared" si="12"/>
        <v>Еще фото</v>
      </c>
      <c r="F254" s="13"/>
      <c r="G254" s="24" t="s">
        <v>88</v>
      </c>
      <c r="H254" s="24" t="s">
        <v>76</v>
      </c>
      <c r="I254" s="24" t="s">
        <v>150</v>
      </c>
      <c r="J254" s="14" t="s">
        <v>29</v>
      </c>
      <c r="K254" s="15" t="s">
        <v>151</v>
      </c>
      <c r="L254" s="58"/>
      <c r="M254" s="14"/>
      <c r="N254" s="14" t="s">
        <v>32</v>
      </c>
      <c r="O254" s="14"/>
      <c r="P254" s="15" t="s">
        <v>124</v>
      </c>
      <c r="Q254" s="16">
        <v>22099</v>
      </c>
      <c r="R254" s="17">
        <v>45</v>
      </c>
      <c r="S254" s="18">
        <v>13977.6175</v>
      </c>
      <c r="T254" s="19" t="s">
        <v>84</v>
      </c>
      <c r="U254" s="20" t="s">
        <v>93</v>
      </c>
      <c r="V254" s="29">
        <v>40.5</v>
      </c>
      <c r="W254" s="22">
        <v>1</v>
      </c>
      <c r="X254" s="23"/>
    </row>
    <row r="255" spans="1:24" s="1" customFormat="1" ht="21" customHeight="1" x14ac:dyDescent="0.3">
      <c r="A255" s="11" t="s">
        <v>23</v>
      </c>
      <c r="B255" s="11" t="s">
        <v>335</v>
      </c>
      <c r="C255" s="25" t="s">
        <v>344</v>
      </c>
      <c r="D255" s="53"/>
      <c r="E255" s="39" t="str">
        <f>HYPERLINK("https://www.google.ru/search?q=U19068PN&amp;newwindow=1&amp;tbm=isch","Еще фото")</f>
        <v>Еще фото</v>
      </c>
      <c r="F255" s="13"/>
      <c r="G255" s="11" t="s">
        <v>88</v>
      </c>
      <c r="H255" s="11" t="s">
        <v>76</v>
      </c>
      <c r="I255" s="14" t="s">
        <v>150</v>
      </c>
      <c r="J255" s="14" t="s">
        <v>29</v>
      </c>
      <c r="K255" s="15" t="s">
        <v>151</v>
      </c>
      <c r="L255" s="56" t="s">
        <v>345</v>
      </c>
      <c r="M255" s="14"/>
      <c r="N255" s="14" t="s">
        <v>43</v>
      </c>
      <c r="O255" s="14"/>
      <c r="P255" s="15" t="s">
        <v>139</v>
      </c>
      <c r="Q255" s="16">
        <v>21299</v>
      </c>
      <c r="R255" s="17">
        <v>45</v>
      </c>
      <c r="S255" s="18">
        <v>13471.6175</v>
      </c>
      <c r="T255" s="19" t="s">
        <v>84</v>
      </c>
      <c r="U255" s="20" t="s">
        <v>105</v>
      </c>
      <c r="V255" s="29">
        <v>39.5</v>
      </c>
      <c r="W255" s="22">
        <v>4</v>
      </c>
      <c r="X255" s="23"/>
    </row>
    <row r="256" spans="1:24" s="1" customFormat="1" ht="21" customHeight="1" x14ac:dyDescent="0.3">
      <c r="A256" s="24" t="s">
        <v>23</v>
      </c>
      <c r="B256" s="24" t="s">
        <v>335</v>
      </c>
      <c r="C256" s="27" t="s">
        <v>344</v>
      </c>
      <c r="D256" s="54"/>
      <c r="E256" s="39" t="str">
        <f>HYPERLINK("https://www.google.ru/search?q=U19068PN&amp;newwindow=1&amp;tbm=isch","Еще фото")</f>
        <v>Еще фото</v>
      </c>
      <c r="F256" s="13"/>
      <c r="G256" s="24" t="s">
        <v>88</v>
      </c>
      <c r="H256" s="24" t="s">
        <v>76</v>
      </c>
      <c r="I256" s="24" t="s">
        <v>150</v>
      </c>
      <c r="J256" s="14" t="s">
        <v>29</v>
      </c>
      <c r="K256" s="15" t="s">
        <v>151</v>
      </c>
      <c r="L256" s="57"/>
      <c r="M256" s="14"/>
      <c r="N256" s="14" t="s">
        <v>43</v>
      </c>
      <c r="O256" s="14"/>
      <c r="P256" s="15" t="s">
        <v>139</v>
      </c>
      <c r="Q256" s="16">
        <v>21299</v>
      </c>
      <c r="R256" s="17">
        <v>45</v>
      </c>
      <c r="S256" s="18">
        <v>13471.6175</v>
      </c>
      <c r="T256" s="19" t="s">
        <v>84</v>
      </c>
      <c r="U256" s="20" t="s">
        <v>93</v>
      </c>
      <c r="V256" s="29">
        <v>40.5</v>
      </c>
      <c r="W256" s="22">
        <v>6</v>
      </c>
      <c r="X256" s="23"/>
    </row>
    <row r="257" spans="1:24" s="1" customFormat="1" ht="21" customHeight="1" x14ac:dyDescent="0.3">
      <c r="A257" s="24" t="s">
        <v>23</v>
      </c>
      <c r="B257" s="24" t="s">
        <v>335</v>
      </c>
      <c r="C257" s="27" t="s">
        <v>344</v>
      </c>
      <c r="D257" s="54"/>
      <c r="E257" s="39" t="str">
        <f>HYPERLINK("https://www.google.ru/search?q=U19068PN&amp;newwindow=1&amp;tbm=isch","Еще фото")</f>
        <v>Еще фото</v>
      </c>
      <c r="F257" s="13"/>
      <c r="G257" s="24" t="s">
        <v>88</v>
      </c>
      <c r="H257" s="24" t="s">
        <v>76</v>
      </c>
      <c r="I257" s="24" t="s">
        <v>150</v>
      </c>
      <c r="J257" s="14" t="s">
        <v>29</v>
      </c>
      <c r="K257" s="15" t="s">
        <v>151</v>
      </c>
      <c r="L257" s="57"/>
      <c r="M257" s="14"/>
      <c r="N257" s="14" t="s">
        <v>43</v>
      </c>
      <c r="O257" s="14"/>
      <c r="P257" s="15" t="s">
        <v>139</v>
      </c>
      <c r="Q257" s="16">
        <v>21299</v>
      </c>
      <c r="R257" s="17">
        <v>45</v>
      </c>
      <c r="S257" s="18">
        <v>13471.6175</v>
      </c>
      <c r="T257" s="19" t="s">
        <v>84</v>
      </c>
      <c r="U257" s="20" t="s">
        <v>94</v>
      </c>
      <c r="V257" s="22">
        <v>41</v>
      </c>
      <c r="W257" s="22">
        <v>4</v>
      </c>
      <c r="X257" s="23"/>
    </row>
    <row r="258" spans="1:24" s="1" customFormat="1" ht="21" customHeight="1" x14ac:dyDescent="0.3">
      <c r="A258" s="24" t="s">
        <v>23</v>
      </c>
      <c r="B258" s="24" t="s">
        <v>335</v>
      </c>
      <c r="C258" s="27" t="s">
        <v>344</v>
      </c>
      <c r="D258" s="54"/>
      <c r="E258" s="39" t="str">
        <f>HYPERLINK("https://www.google.ru/search?q=U19068PN&amp;newwindow=1&amp;tbm=isch","Еще фото")</f>
        <v>Еще фото</v>
      </c>
      <c r="F258" s="13"/>
      <c r="G258" s="24" t="s">
        <v>88</v>
      </c>
      <c r="H258" s="24" t="s">
        <v>76</v>
      </c>
      <c r="I258" s="24" t="s">
        <v>150</v>
      </c>
      <c r="J258" s="14" t="s">
        <v>29</v>
      </c>
      <c r="K258" s="15" t="s">
        <v>151</v>
      </c>
      <c r="L258" s="57"/>
      <c r="M258" s="14"/>
      <c r="N258" s="14" t="s">
        <v>43</v>
      </c>
      <c r="O258" s="14"/>
      <c r="P258" s="15" t="s">
        <v>139</v>
      </c>
      <c r="Q258" s="16">
        <v>21299</v>
      </c>
      <c r="R258" s="17">
        <v>45</v>
      </c>
      <c r="S258" s="18">
        <v>13471.6175</v>
      </c>
      <c r="T258" s="19" t="s">
        <v>84</v>
      </c>
      <c r="U258" s="20" t="s">
        <v>95</v>
      </c>
      <c r="V258" s="29">
        <v>41.5</v>
      </c>
      <c r="W258" s="22">
        <v>7</v>
      </c>
      <c r="X258" s="23"/>
    </row>
    <row r="259" spans="1:24" s="1" customFormat="1" ht="32" customHeight="1" x14ac:dyDescent="0.3">
      <c r="A259" s="24" t="s">
        <v>23</v>
      </c>
      <c r="B259" s="24" t="s">
        <v>335</v>
      </c>
      <c r="C259" s="27" t="s">
        <v>344</v>
      </c>
      <c r="D259" s="55"/>
      <c r="E259" s="39" t="str">
        <f>HYPERLINK("https://www.google.ru/search?q=U19068PN&amp;newwindow=1&amp;tbm=isch","Еще фото")</f>
        <v>Еще фото</v>
      </c>
      <c r="F259" s="13"/>
      <c r="G259" s="24" t="s">
        <v>88</v>
      </c>
      <c r="H259" s="24" t="s">
        <v>76</v>
      </c>
      <c r="I259" s="24" t="s">
        <v>150</v>
      </c>
      <c r="J259" s="14" t="s">
        <v>29</v>
      </c>
      <c r="K259" s="15" t="s">
        <v>151</v>
      </c>
      <c r="L259" s="58"/>
      <c r="M259" s="14"/>
      <c r="N259" s="14" t="s">
        <v>43</v>
      </c>
      <c r="O259" s="14"/>
      <c r="P259" s="15" t="s">
        <v>139</v>
      </c>
      <c r="Q259" s="16">
        <v>21299</v>
      </c>
      <c r="R259" s="17">
        <v>45</v>
      </c>
      <c r="S259" s="18">
        <v>13471.6175</v>
      </c>
      <c r="T259" s="19" t="s">
        <v>84</v>
      </c>
      <c r="U259" s="20" t="s">
        <v>96</v>
      </c>
      <c r="V259" s="22">
        <v>42</v>
      </c>
      <c r="W259" s="22">
        <v>8</v>
      </c>
      <c r="X259" s="23"/>
    </row>
    <row r="260" spans="1:24" s="1" customFormat="1" ht="108" customHeight="1" x14ac:dyDescent="0.3">
      <c r="A260" s="11" t="s">
        <v>23</v>
      </c>
      <c r="B260" s="11" t="s">
        <v>335</v>
      </c>
      <c r="C260" s="12" t="s">
        <v>346</v>
      </c>
      <c r="D260" s="28"/>
      <c r="E260" s="39" t="str">
        <f>HYPERLINK("https://www.google.ru/search?q=U1906NC&amp;newwindow=1&amp;tbm=isch","Еще фото")</f>
        <v>Еще фото</v>
      </c>
      <c r="F260" s="13"/>
      <c r="G260" s="11" t="s">
        <v>88</v>
      </c>
      <c r="H260" s="11" t="s">
        <v>76</v>
      </c>
      <c r="I260" s="14" t="s">
        <v>150</v>
      </c>
      <c r="J260" s="14" t="s">
        <v>29</v>
      </c>
      <c r="K260" s="15" t="s">
        <v>30</v>
      </c>
      <c r="L260" s="14" t="s">
        <v>347</v>
      </c>
      <c r="M260" s="14"/>
      <c r="N260" s="14" t="s">
        <v>43</v>
      </c>
      <c r="O260" s="14"/>
      <c r="P260" s="15" t="s">
        <v>348</v>
      </c>
      <c r="Q260" s="16">
        <v>26499</v>
      </c>
      <c r="R260" s="17">
        <v>45</v>
      </c>
      <c r="S260" s="18">
        <v>16760.6175</v>
      </c>
      <c r="T260" s="19" t="s">
        <v>84</v>
      </c>
      <c r="U260" s="20" t="s">
        <v>95</v>
      </c>
      <c r="V260" s="29">
        <v>41.5</v>
      </c>
      <c r="W260" s="22">
        <v>1</v>
      </c>
      <c r="X260" s="23"/>
    </row>
    <row r="261" spans="1:24" s="1" customFormat="1" ht="52.05" customHeight="1" x14ac:dyDescent="0.3">
      <c r="A261" s="11" t="s">
        <v>23</v>
      </c>
      <c r="B261" s="11" t="s">
        <v>335</v>
      </c>
      <c r="C261" s="12" t="s">
        <v>349</v>
      </c>
      <c r="D261" s="59"/>
      <c r="E261" s="39" t="str">
        <f>HYPERLINK("https://www.google.ru/search?q=U1906RCC&amp;newwindow=1&amp;tbm=isch","Еще фото")</f>
        <v>Еще фото</v>
      </c>
      <c r="F261" s="13"/>
      <c r="G261" s="11" t="s">
        <v>88</v>
      </c>
      <c r="H261" s="11" t="s">
        <v>76</v>
      </c>
      <c r="I261" s="14" t="s">
        <v>150</v>
      </c>
      <c r="J261" s="14" t="s">
        <v>29</v>
      </c>
      <c r="K261" s="15" t="s">
        <v>151</v>
      </c>
      <c r="L261" s="56" t="s">
        <v>350</v>
      </c>
      <c r="M261" s="14"/>
      <c r="N261" s="14" t="s">
        <v>52</v>
      </c>
      <c r="O261" s="14"/>
      <c r="P261" s="15" t="s">
        <v>351</v>
      </c>
      <c r="Q261" s="16">
        <v>24099</v>
      </c>
      <c r="R261" s="17">
        <v>45</v>
      </c>
      <c r="S261" s="18">
        <v>15242.6175</v>
      </c>
      <c r="T261" s="19" t="s">
        <v>84</v>
      </c>
      <c r="U261" s="20" t="s">
        <v>206</v>
      </c>
      <c r="V261" s="22">
        <v>35</v>
      </c>
      <c r="W261" s="22">
        <v>2</v>
      </c>
      <c r="X261" s="23"/>
    </row>
    <row r="262" spans="1:24" s="1" customFormat="1" ht="61.05" customHeight="1" x14ac:dyDescent="0.3">
      <c r="A262" s="24" t="s">
        <v>23</v>
      </c>
      <c r="B262" s="24" t="s">
        <v>335</v>
      </c>
      <c r="C262" s="12" t="s">
        <v>349</v>
      </c>
      <c r="D262" s="60"/>
      <c r="E262" s="39" t="str">
        <f>HYPERLINK("https://www.google.ru/search?q=U1906RCC&amp;newwindow=1&amp;tbm=isch","Еще фото")</f>
        <v>Еще фото</v>
      </c>
      <c r="F262" s="13"/>
      <c r="G262" s="24" t="s">
        <v>88</v>
      </c>
      <c r="H262" s="24" t="s">
        <v>76</v>
      </c>
      <c r="I262" s="24" t="s">
        <v>150</v>
      </c>
      <c r="J262" s="14" t="s">
        <v>29</v>
      </c>
      <c r="K262" s="15" t="s">
        <v>151</v>
      </c>
      <c r="L262" s="58"/>
      <c r="M262" s="14"/>
      <c r="N262" s="14" t="s">
        <v>52</v>
      </c>
      <c r="O262" s="14"/>
      <c r="P262" s="15" t="s">
        <v>351</v>
      </c>
      <c r="Q262" s="16">
        <v>24099</v>
      </c>
      <c r="R262" s="17">
        <v>45</v>
      </c>
      <c r="S262" s="18">
        <v>15242.6175</v>
      </c>
      <c r="T262" s="19" t="s">
        <v>84</v>
      </c>
      <c r="U262" s="20" t="s">
        <v>222</v>
      </c>
      <c r="V262" s="22">
        <v>36</v>
      </c>
      <c r="W262" s="22">
        <v>1</v>
      </c>
      <c r="X262" s="23"/>
    </row>
    <row r="263" spans="1:24" s="1" customFormat="1" ht="52.05" customHeight="1" x14ac:dyDescent="0.3">
      <c r="A263" s="11" t="s">
        <v>23</v>
      </c>
      <c r="B263" s="11" t="s">
        <v>335</v>
      </c>
      <c r="C263" s="12" t="s">
        <v>352</v>
      </c>
      <c r="D263" s="59"/>
      <c r="E263" s="39" t="str">
        <f>HYPERLINK("https://www.google.ru/search?q=U1906RCU&amp;newwindow=1&amp;tbm=isch","Еще фото")</f>
        <v>Еще фото</v>
      </c>
      <c r="F263" s="13" t="s">
        <v>26</v>
      </c>
      <c r="G263" s="11" t="s">
        <v>88</v>
      </c>
      <c r="H263" s="11" t="s">
        <v>76</v>
      </c>
      <c r="I263" s="14" t="s">
        <v>150</v>
      </c>
      <c r="J263" s="14" t="s">
        <v>29</v>
      </c>
      <c r="K263" s="15" t="s">
        <v>151</v>
      </c>
      <c r="L263" s="56" t="s">
        <v>347</v>
      </c>
      <c r="M263" s="14"/>
      <c r="N263" s="14" t="s">
        <v>43</v>
      </c>
      <c r="O263" s="14"/>
      <c r="P263" s="15" t="s">
        <v>351</v>
      </c>
      <c r="Q263" s="16">
        <v>20999</v>
      </c>
      <c r="R263" s="17">
        <v>45</v>
      </c>
      <c r="S263" s="18">
        <v>13281.8675</v>
      </c>
      <c r="T263" s="19" t="s">
        <v>84</v>
      </c>
      <c r="U263" s="20" t="s">
        <v>222</v>
      </c>
      <c r="V263" s="22">
        <v>36</v>
      </c>
      <c r="W263" s="22">
        <v>1</v>
      </c>
      <c r="X263" s="23"/>
    </row>
    <row r="264" spans="1:24" s="1" customFormat="1" ht="61.05" customHeight="1" x14ac:dyDescent="0.3">
      <c r="A264" s="24" t="s">
        <v>23</v>
      </c>
      <c r="B264" s="24" t="s">
        <v>335</v>
      </c>
      <c r="C264" s="12" t="s">
        <v>352</v>
      </c>
      <c r="D264" s="60"/>
      <c r="E264" s="39" t="str">
        <f>HYPERLINK("https://www.google.ru/search?q=U1906RCU&amp;newwindow=1&amp;tbm=isch","Еще фото")</f>
        <v>Еще фото</v>
      </c>
      <c r="F264" s="13" t="s">
        <v>26</v>
      </c>
      <c r="G264" s="24" t="s">
        <v>88</v>
      </c>
      <c r="H264" s="24" t="s">
        <v>76</v>
      </c>
      <c r="I264" s="24" t="s">
        <v>150</v>
      </c>
      <c r="J264" s="14" t="s">
        <v>29</v>
      </c>
      <c r="K264" s="15" t="s">
        <v>151</v>
      </c>
      <c r="L264" s="58"/>
      <c r="M264" s="14"/>
      <c r="N264" s="14" t="s">
        <v>43</v>
      </c>
      <c r="O264" s="14"/>
      <c r="P264" s="15" t="s">
        <v>351</v>
      </c>
      <c r="Q264" s="16">
        <v>20999</v>
      </c>
      <c r="R264" s="17">
        <v>45</v>
      </c>
      <c r="S264" s="18">
        <v>13281.8675</v>
      </c>
      <c r="T264" s="19" t="s">
        <v>84</v>
      </c>
      <c r="U264" s="20" t="s">
        <v>95</v>
      </c>
      <c r="V264" s="29">
        <v>41.5</v>
      </c>
      <c r="W264" s="22">
        <v>1</v>
      </c>
      <c r="X264" s="23"/>
    </row>
    <row r="265" spans="1:24" s="1" customFormat="1" ht="108" customHeight="1" x14ac:dyDescent="0.3">
      <c r="A265" s="11" t="s">
        <v>23</v>
      </c>
      <c r="B265" s="11" t="s">
        <v>353</v>
      </c>
      <c r="C265" s="12" t="s">
        <v>354</v>
      </c>
      <c r="D265" s="28"/>
      <c r="E265" s="39" t="str">
        <f>HYPERLINK("https://www.google.ru/search?q=U2000420&amp;newwindow=1&amp;tbm=isch","Еще фото")</f>
        <v>Еще фото</v>
      </c>
      <c r="F265" s="13" t="s">
        <v>26</v>
      </c>
      <c r="G265" s="11" t="s">
        <v>88</v>
      </c>
      <c r="H265" s="11" t="s">
        <v>76</v>
      </c>
      <c r="I265" s="14" t="s">
        <v>150</v>
      </c>
      <c r="J265" s="14" t="s">
        <v>29</v>
      </c>
      <c r="K265" s="15" t="s">
        <v>151</v>
      </c>
      <c r="L265" s="14" t="s">
        <v>355</v>
      </c>
      <c r="M265" s="14"/>
      <c r="N265" s="14" t="s">
        <v>32</v>
      </c>
      <c r="O265" s="14"/>
      <c r="P265" s="15" t="s">
        <v>356</v>
      </c>
      <c r="Q265" s="16">
        <v>24199</v>
      </c>
      <c r="R265" s="17">
        <v>45</v>
      </c>
      <c r="S265" s="18">
        <v>15305.8675</v>
      </c>
      <c r="T265" s="19" t="s">
        <v>84</v>
      </c>
      <c r="U265" s="20" t="s">
        <v>95</v>
      </c>
      <c r="V265" s="29">
        <v>41.5</v>
      </c>
      <c r="W265" s="22">
        <v>3</v>
      </c>
      <c r="X265" s="23"/>
    </row>
    <row r="266" spans="1:24" s="1" customFormat="1" ht="52.05" customHeight="1" x14ac:dyDescent="0.3">
      <c r="A266" s="11" t="s">
        <v>23</v>
      </c>
      <c r="B266" s="11" t="s">
        <v>172</v>
      </c>
      <c r="C266" s="12" t="s">
        <v>357</v>
      </c>
      <c r="D266" s="59"/>
      <c r="E266" s="39" t="str">
        <f>HYPERLINK("https://www.google.ru/search?q=U200215D&amp;newwindow=1&amp;tbm=isch","Еще фото")</f>
        <v>Еще фото</v>
      </c>
      <c r="F266" s="13"/>
      <c r="G266" s="11" t="s">
        <v>88</v>
      </c>
      <c r="H266" s="11" t="s">
        <v>76</v>
      </c>
      <c r="I266" s="14" t="s">
        <v>150</v>
      </c>
      <c r="J266" s="14" t="s">
        <v>29</v>
      </c>
      <c r="K266" s="15" t="s">
        <v>151</v>
      </c>
      <c r="L266" s="56" t="s">
        <v>358</v>
      </c>
      <c r="M266" s="14"/>
      <c r="N266" s="14" t="s">
        <v>32</v>
      </c>
      <c r="O266" s="14"/>
      <c r="P266" s="15" t="s">
        <v>359</v>
      </c>
      <c r="Q266" s="16">
        <v>21099</v>
      </c>
      <c r="R266" s="17">
        <v>45</v>
      </c>
      <c r="S266" s="18">
        <v>13345.1175</v>
      </c>
      <c r="T266" s="19" t="s">
        <v>84</v>
      </c>
      <c r="U266" s="20" t="s">
        <v>95</v>
      </c>
      <c r="V266" s="29">
        <v>41.5</v>
      </c>
      <c r="W266" s="22">
        <v>6</v>
      </c>
      <c r="X266" s="23"/>
    </row>
    <row r="267" spans="1:24" s="1" customFormat="1" ht="61.05" customHeight="1" x14ac:dyDescent="0.3">
      <c r="A267" s="24" t="s">
        <v>23</v>
      </c>
      <c r="B267" s="24" t="s">
        <v>172</v>
      </c>
      <c r="C267" s="12" t="s">
        <v>357</v>
      </c>
      <c r="D267" s="60"/>
      <c r="E267" s="39" t="str">
        <f>HYPERLINK("https://www.google.ru/search?q=U200215D&amp;newwindow=1&amp;tbm=isch","Еще фото")</f>
        <v>Еще фото</v>
      </c>
      <c r="F267" s="13"/>
      <c r="G267" s="24" t="s">
        <v>88</v>
      </c>
      <c r="H267" s="24" t="s">
        <v>76</v>
      </c>
      <c r="I267" s="24" t="s">
        <v>150</v>
      </c>
      <c r="J267" s="14" t="s">
        <v>29</v>
      </c>
      <c r="K267" s="15" t="s">
        <v>151</v>
      </c>
      <c r="L267" s="58"/>
      <c r="M267" s="14"/>
      <c r="N267" s="14" t="s">
        <v>32</v>
      </c>
      <c r="O267" s="14"/>
      <c r="P267" s="15" t="s">
        <v>359</v>
      </c>
      <c r="Q267" s="16">
        <v>21099</v>
      </c>
      <c r="R267" s="17">
        <v>45</v>
      </c>
      <c r="S267" s="18">
        <v>13345.1175</v>
      </c>
      <c r="T267" s="19" t="s">
        <v>84</v>
      </c>
      <c r="U267" s="20" t="s">
        <v>97</v>
      </c>
      <c r="V267" s="22">
        <v>43</v>
      </c>
      <c r="W267" s="22">
        <v>2</v>
      </c>
      <c r="X267" s="23"/>
    </row>
    <row r="268" spans="1:24" s="1" customFormat="1" ht="11" customHeight="1" x14ac:dyDescent="0.3">
      <c r="A268" s="11" t="s">
        <v>23</v>
      </c>
      <c r="B268" s="11" t="s">
        <v>172</v>
      </c>
      <c r="C268" s="12" t="s">
        <v>360</v>
      </c>
      <c r="D268" s="53"/>
      <c r="E268" s="39" t="str">
        <f t="shared" ref="E268:E277" si="13">HYPERLINK("https://www.google.ru/search?q=U20022RT&amp;newwindow=1&amp;tbm=isch","Еще фото")</f>
        <v>Еще фото</v>
      </c>
      <c r="F268" s="13"/>
      <c r="G268" s="11" t="s">
        <v>88</v>
      </c>
      <c r="H268" s="11" t="s">
        <v>76</v>
      </c>
      <c r="I268" s="14" t="s">
        <v>150</v>
      </c>
      <c r="J268" s="14" t="s">
        <v>29</v>
      </c>
      <c r="K268" s="15" t="s">
        <v>151</v>
      </c>
      <c r="L268" s="56" t="s">
        <v>361</v>
      </c>
      <c r="M268" s="14"/>
      <c r="N268" s="14" t="s">
        <v>59</v>
      </c>
      <c r="O268" s="14"/>
      <c r="P268" s="15" t="s">
        <v>359</v>
      </c>
      <c r="Q268" s="16">
        <v>21099</v>
      </c>
      <c r="R268" s="17">
        <v>45</v>
      </c>
      <c r="S268" s="18">
        <v>13345.1175</v>
      </c>
      <c r="T268" s="19" t="s">
        <v>84</v>
      </c>
      <c r="U268" s="20" t="s">
        <v>222</v>
      </c>
      <c r="V268" s="22">
        <v>36</v>
      </c>
      <c r="W268" s="22">
        <v>3</v>
      </c>
      <c r="X268" s="23"/>
    </row>
    <row r="269" spans="1:24" s="1" customFormat="1" ht="11" customHeight="1" x14ac:dyDescent="0.3">
      <c r="A269" s="24" t="s">
        <v>23</v>
      </c>
      <c r="B269" s="24" t="s">
        <v>172</v>
      </c>
      <c r="C269" s="12" t="s">
        <v>360</v>
      </c>
      <c r="D269" s="54"/>
      <c r="E269" s="39" t="str">
        <f t="shared" si="13"/>
        <v>Еще фото</v>
      </c>
      <c r="F269" s="13"/>
      <c r="G269" s="24" t="s">
        <v>88</v>
      </c>
      <c r="H269" s="24" t="s">
        <v>76</v>
      </c>
      <c r="I269" s="24" t="s">
        <v>150</v>
      </c>
      <c r="J269" s="14" t="s">
        <v>29</v>
      </c>
      <c r="K269" s="15" t="s">
        <v>151</v>
      </c>
      <c r="L269" s="57"/>
      <c r="M269" s="14"/>
      <c r="N269" s="14" t="s">
        <v>59</v>
      </c>
      <c r="O269" s="14"/>
      <c r="P269" s="15" t="s">
        <v>359</v>
      </c>
      <c r="Q269" s="16">
        <v>21099</v>
      </c>
      <c r="R269" s="17">
        <v>45</v>
      </c>
      <c r="S269" s="18">
        <v>13345.1175</v>
      </c>
      <c r="T269" s="19" t="s">
        <v>84</v>
      </c>
      <c r="U269" s="20" t="s">
        <v>171</v>
      </c>
      <c r="V269" s="29">
        <v>36.5</v>
      </c>
      <c r="W269" s="22">
        <v>5</v>
      </c>
      <c r="X269" s="23"/>
    </row>
    <row r="270" spans="1:24" s="1" customFormat="1" ht="11" customHeight="1" x14ac:dyDescent="0.3">
      <c r="A270" s="24" t="s">
        <v>23</v>
      </c>
      <c r="B270" s="24" t="s">
        <v>172</v>
      </c>
      <c r="C270" s="12" t="s">
        <v>360</v>
      </c>
      <c r="D270" s="54"/>
      <c r="E270" s="39" t="str">
        <f t="shared" si="13"/>
        <v>Еще фото</v>
      </c>
      <c r="F270" s="13"/>
      <c r="G270" s="24" t="s">
        <v>88</v>
      </c>
      <c r="H270" s="24" t="s">
        <v>76</v>
      </c>
      <c r="I270" s="24" t="s">
        <v>150</v>
      </c>
      <c r="J270" s="14" t="s">
        <v>29</v>
      </c>
      <c r="K270" s="15" t="s">
        <v>151</v>
      </c>
      <c r="L270" s="57"/>
      <c r="M270" s="14"/>
      <c r="N270" s="14" t="s">
        <v>59</v>
      </c>
      <c r="O270" s="14"/>
      <c r="P270" s="15" t="s">
        <v>359</v>
      </c>
      <c r="Q270" s="16">
        <v>21099</v>
      </c>
      <c r="R270" s="17">
        <v>45</v>
      </c>
      <c r="S270" s="18">
        <v>13345.1175</v>
      </c>
      <c r="T270" s="19" t="s">
        <v>84</v>
      </c>
      <c r="U270" s="20" t="s">
        <v>161</v>
      </c>
      <c r="V270" s="22">
        <v>37</v>
      </c>
      <c r="W270" s="22">
        <v>1</v>
      </c>
      <c r="X270" s="23"/>
    </row>
    <row r="271" spans="1:24" s="1" customFormat="1" ht="11" customHeight="1" x14ac:dyDescent="0.3">
      <c r="A271" s="24" t="s">
        <v>23</v>
      </c>
      <c r="B271" s="24" t="s">
        <v>172</v>
      </c>
      <c r="C271" s="12" t="s">
        <v>360</v>
      </c>
      <c r="D271" s="54"/>
      <c r="E271" s="39" t="str">
        <f t="shared" si="13"/>
        <v>Еще фото</v>
      </c>
      <c r="F271" s="13"/>
      <c r="G271" s="24" t="s">
        <v>88</v>
      </c>
      <c r="H271" s="24" t="s">
        <v>76</v>
      </c>
      <c r="I271" s="24" t="s">
        <v>150</v>
      </c>
      <c r="J271" s="14" t="s">
        <v>29</v>
      </c>
      <c r="K271" s="15" t="s">
        <v>151</v>
      </c>
      <c r="L271" s="57"/>
      <c r="M271" s="14"/>
      <c r="N271" s="14" t="s">
        <v>59</v>
      </c>
      <c r="O271" s="14"/>
      <c r="P271" s="15" t="s">
        <v>359</v>
      </c>
      <c r="Q271" s="16">
        <v>21099</v>
      </c>
      <c r="R271" s="17">
        <v>45</v>
      </c>
      <c r="S271" s="18">
        <v>13345.1175</v>
      </c>
      <c r="T271" s="19" t="s">
        <v>84</v>
      </c>
      <c r="U271" s="20" t="s">
        <v>142</v>
      </c>
      <c r="V271" s="29">
        <v>37.5</v>
      </c>
      <c r="W271" s="22">
        <v>2</v>
      </c>
      <c r="X271" s="23"/>
    </row>
    <row r="272" spans="1:24" s="1" customFormat="1" ht="11" customHeight="1" x14ac:dyDescent="0.3">
      <c r="A272" s="24" t="s">
        <v>23</v>
      </c>
      <c r="B272" s="24" t="s">
        <v>172</v>
      </c>
      <c r="C272" s="12" t="s">
        <v>360</v>
      </c>
      <c r="D272" s="54"/>
      <c r="E272" s="39" t="str">
        <f t="shared" si="13"/>
        <v>Еще фото</v>
      </c>
      <c r="F272" s="13"/>
      <c r="G272" s="24" t="s">
        <v>88</v>
      </c>
      <c r="H272" s="24" t="s">
        <v>76</v>
      </c>
      <c r="I272" s="24" t="s">
        <v>150</v>
      </c>
      <c r="J272" s="14" t="s">
        <v>29</v>
      </c>
      <c r="K272" s="15" t="s">
        <v>151</v>
      </c>
      <c r="L272" s="57"/>
      <c r="M272" s="14"/>
      <c r="N272" s="14" t="s">
        <v>59</v>
      </c>
      <c r="O272" s="14"/>
      <c r="P272" s="15" t="s">
        <v>359</v>
      </c>
      <c r="Q272" s="16">
        <v>21099</v>
      </c>
      <c r="R272" s="17">
        <v>45</v>
      </c>
      <c r="S272" s="18">
        <v>13345.1175</v>
      </c>
      <c r="T272" s="19" t="s">
        <v>84</v>
      </c>
      <c r="U272" s="20" t="s">
        <v>105</v>
      </c>
      <c r="V272" s="29">
        <v>39.5</v>
      </c>
      <c r="W272" s="22">
        <v>3</v>
      </c>
      <c r="X272" s="23"/>
    </row>
    <row r="273" spans="1:24" s="1" customFormat="1" ht="11" customHeight="1" x14ac:dyDescent="0.3">
      <c r="A273" s="24" t="s">
        <v>23</v>
      </c>
      <c r="B273" s="24" t="s">
        <v>172</v>
      </c>
      <c r="C273" s="12" t="s">
        <v>360</v>
      </c>
      <c r="D273" s="54"/>
      <c r="E273" s="39" t="str">
        <f t="shared" si="13"/>
        <v>Еще фото</v>
      </c>
      <c r="F273" s="13"/>
      <c r="G273" s="24" t="s">
        <v>88</v>
      </c>
      <c r="H273" s="24" t="s">
        <v>76</v>
      </c>
      <c r="I273" s="24" t="s">
        <v>150</v>
      </c>
      <c r="J273" s="14" t="s">
        <v>29</v>
      </c>
      <c r="K273" s="15" t="s">
        <v>151</v>
      </c>
      <c r="L273" s="57"/>
      <c r="M273" s="14"/>
      <c r="N273" s="14" t="s">
        <v>59</v>
      </c>
      <c r="O273" s="14"/>
      <c r="P273" s="15" t="s">
        <v>359</v>
      </c>
      <c r="Q273" s="16">
        <v>21099</v>
      </c>
      <c r="R273" s="17">
        <v>45</v>
      </c>
      <c r="S273" s="18">
        <v>13345.1175</v>
      </c>
      <c r="T273" s="19" t="s">
        <v>84</v>
      </c>
      <c r="U273" s="20" t="s">
        <v>94</v>
      </c>
      <c r="V273" s="22">
        <v>41</v>
      </c>
      <c r="W273" s="22">
        <v>1</v>
      </c>
      <c r="X273" s="23"/>
    </row>
    <row r="274" spans="1:24" s="1" customFormat="1" ht="11" customHeight="1" x14ac:dyDescent="0.3">
      <c r="A274" s="24" t="s">
        <v>23</v>
      </c>
      <c r="B274" s="24" t="s">
        <v>172</v>
      </c>
      <c r="C274" s="12" t="s">
        <v>360</v>
      </c>
      <c r="D274" s="54"/>
      <c r="E274" s="39" t="str">
        <f t="shared" si="13"/>
        <v>Еще фото</v>
      </c>
      <c r="F274" s="13"/>
      <c r="G274" s="24" t="s">
        <v>88</v>
      </c>
      <c r="H274" s="24" t="s">
        <v>76</v>
      </c>
      <c r="I274" s="24" t="s">
        <v>150</v>
      </c>
      <c r="J274" s="14" t="s">
        <v>29</v>
      </c>
      <c r="K274" s="15" t="s">
        <v>151</v>
      </c>
      <c r="L274" s="57"/>
      <c r="M274" s="14"/>
      <c r="N274" s="14" t="s">
        <v>59</v>
      </c>
      <c r="O274" s="14"/>
      <c r="P274" s="15" t="s">
        <v>359</v>
      </c>
      <c r="Q274" s="16">
        <v>21099</v>
      </c>
      <c r="R274" s="17">
        <v>45</v>
      </c>
      <c r="S274" s="18">
        <v>13345.1175</v>
      </c>
      <c r="T274" s="19" t="s">
        <v>84</v>
      </c>
      <c r="U274" s="20" t="s">
        <v>95</v>
      </c>
      <c r="V274" s="29">
        <v>41.5</v>
      </c>
      <c r="W274" s="22">
        <v>12</v>
      </c>
      <c r="X274" s="23"/>
    </row>
    <row r="275" spans="1:24" s="1" customFormat="1" ht="11" customHeight="1" x14ac:dyDescent="0.3">
      <c r="A275" s="24" t="s">
        <v>23</v>
      </c>
      <c r="B275" s="24" t="s">
        <v>172</v>
      </c>
      <c r="C275" s="12" t="s">
        <v>360</v>
      </c>
      <c r="D275" s="54"/>
      <c r="E275" s="39" t="str">
        <f t="shared" si="13"/>
        <v>Еще фото</v>
      </c>
      <c r="F275" s="13"/>
      <c r="G275" s="24" t="s">
        <v>88</v>
      </c>
      <c r="H275" s="24" t="s">
        <v>76</v>
      </c>
      <c r="I275" s="24" t="s">
        <v>150</v>
      </c>
      <c r="J275" s="14" t="s">
        <v>29</v>
      </c>
      <c r="K275" s="15" t="s">
        <v>151</v>
      </c>
      <c r="L275" s="57"/>
      <c r="M275" s="14"/>
      <c r="N275" s="14" t="s">
        <v>59</v>
      </c>
      <c r="O275" s="14"/>
      <c r="P275" s="15" t="s">
        <v>359</v>
      </c>
      <c r="Q275" s="16">
        <v>21099</v>
      </c>
      <c r="R275" s="17">
        <v>45</v>
      </c>
      <c r="S275" s="18">
        <v>13345.1175</v>
      </c>
      <c r="T275" s="19" t="s">
        <v>84</v>
      </c>
      <c r="U275" s="20" t="s">
        <v>96</v>
      </c>
      <c r="V275" s="22">
        <v>42</v>
      </c>
      <c r="W275" s="22">
        <v>11</v>
      </c>
      <c r="X275" s="23"/>
    </row>
    <row r="276" spans="1:24" s="1" customFormat="1" ht="11" customHeight="1" x14ac:dyDescent="0.3">
      <c r="A276" s="24" t="s">
        <v>23</v>
      </c>
      <c r="B276" s="24" t="s">
        <v>172</v>
      </c>
      <c r="C276" s="12" t="s">
        <v>360</v>
      </c>
      <c r="D276" s="54"/>
      <c r="E276" s="39" t="str">
        <f t="shared" si="13"/>
        <v>Еще фото</v>
      </c>
      <c r="F276" s="13"/>
      <c r="G276" s="24" t="s">
        <v>88</v>
      </c>
      <c r="H276" s="24" t="s">
        <v>76</v>
      </c>
      <c r="I276" s="24" t="s">
        <v>150</v>
      </c>
      <c r="J276" s="14" t="s">
        <v>29</v>
      </c>
      <c r="K276" s="15" t="s">
        <v>151</v>
      </c>
      <c r="L276" s="57"/>
      <c r="M276" s="14"/>
      <c r="N276" s="14" t="s">
        <v>59</v>
      </c>
      <c r="O276" s="14"/>
      <c r="P276" s="15" t="s">
        <v>359</v>
      </c>
      <c r="Q276" s="16">
        <v>21099</v>
      </c>
      <c r="R276" s="17">
        <v>45</v>
      </c>
      <c r="S276" s="18">
        <v>13345.1175</v>
      </c>
      <c r="T276" s="19" t="s">
        <v>84</v>
      </c>
      <c r="U276" s="20" t="s">
        <v>97</v>
      </c>
      <c r="V276" s="22">
        <v>43</v>
      </c>
      <c r="W276" s="22">
        <v>6</v>
      </c>
      <c r="X276" s="23"/>
    </row>
    <row r="277" spans="1:24" s="1" customFormat="1" ht="11" customHeight="1" x14ac:dyDescent="0.3">
      <c r="A277" s="14" t="s">
        <v>23</v>
      </c>
      <c r="B277" s="14" t="s">
        <v>172</v>
      </c>
      <c r="C277" s="12" t="s">
        <v>360</v>
      </c>
      <c r="D277" s="55"/>
      <c r="E277" s="39" t="str">
        <f t="shared" si="13"/>
        <v>Еще фото</v>
      </c>
      <c r="F277" s="31"/>
      <c r="G277" s="14" t="s">
        <v>88</v>
      </c>
      <c r="H277" s="14" t="s">
        <v>76</v>
      </c>
      <c r="I277" s="14" t="s">
        <v>150</v>
      </c>
      <c r="J277" s="14" t="s">
        <v>29</v>
      </c>
      <c r="K277" s="14" t="s">
        <v>151</v>
      </c>
      <c r="L277" s="58"/>
      <c r="M277" s="14"/>
      <c r="N277" s="14" t="s">
        <v>59</v>
      </c>
      <c r="O277" s="14"/>
      <c r="P277" s="14" t="s">
        <v>359</v>
      </c>
      <c r="Q277" s="32">
        <v>21099</v>
      </c>
      <c r="R277" s="33">
        <v>45</v>
      </c>
      <c r="S277" s="34">
        <v>13345.1175</v>
      </c>
      <c r="T277" s="19" t="s">
        <v>84</v>
      </c>
      <c r="U277" s="20" t="s">
        <v>106</v>
      </c>
      <c r="V277" s="29">
        <v>43.5</v>
      </c>
      <c r="W277" s="22">
        <v>3</v>
      </c>
      <c r="X277" s="23"/>
    </row>
    <row r="278" spans="1:24" s="1" customFormat="1" ht="14" customHeight="1" x14ac:dyDescent="0.3">
      <c r="A278" s="11" t="s">
        <v>23</v>
      </c>
      <c r="B278" s="11" t="s">
        <v>172</v>
      </c>
      <c r="C278" s="12" t="s">
        <v>362</v>
      </c>
      <c r="D278" s="53"/>
      <c r="E278" s="39" t="str">
        <f t="shared" ref="E278:E284" si="14">HYPERLINK("https://www.google.ru/search?q=U20025I9&amp;newwindow=1&amp;tbm=isch","Еще фото")</f>
        <v>Еще фото</v>
      </c>
      <c r="F278" s="13"/>
      <c r="G278" s="11" t="s">
        <v>88</v>
      </c>
      <c r="H278" s="11" t="s">
        <v>76</v>
      </c>
      <c r="I278" s="14" t="s">
        <v>150</v>
      </c>
      <c r="J278" s="14" t="s">
        <v>29</v>
      </c>
      <c r="K278" s="15" t="s">
        <v>151</v>
      </c>
      <c r="L278" s="56" t="s">
        <v>363</v>
      </c>
      <c r="M278" s="14"/>
      <c r="N278" s="14" t="s">
        <v>341</v>
      </c>
      <c r="O278" s="14"/>
      <c r="P278" s="15" t="s">
        <v>359</v>
      </c>
      <c r="Q278" s="16">
        <v>20699</v>
      </c>
      <c r="R278" s="17">
        <v>45</v>
      </c>
      <c r="S278" s="18">
        <v>13092.1175</v>
      </c>
      <c r="T278" s="19" t="s">
        <v>84</v>
      </c>
      <c r="U278" s="20" t="s">
        <v>206</v>
      </c>
      <c r="V278" s="22">
        <v>35</v>
      </c>
      <c r="W278" s="22">
        <v>1</v>
      </c>
      <c r="X278" s="23"/>
    </row>
    <row r="279" spans="1:24" s="1" customFormat="1" ht="14" customHeight="1" x14ac:dyDescent="0.3">
      <c r="A279" s="24" t="s">
        <v>23</v>
      </c>
      <c r="B279" s="24" t="s">
        <v>172</v>
      </c>
      <c r="C279" s="12" t="s">
        <v>362</v>
      </c>
      <c r="D279" s="54"/>
      <c r="E279" s="39" t="str">
        <f t="shared" si="14"/>
        <v>Еще фото</v>
      </c>
      <c r="F279" s="13"/>
      <c r="G279" s="24" t="s">
        <v>88</v>
      </c>
      <c r="H279" s="24" t="s">
        <v>76</v>
      </c>
      <c r="I279" s="24" t="s">
        <v>150</v>
      </c>
      <c r="J279" s="14" t="s">
        <v>29</v>
      </c>
      <c r="K279" s="15" t="s">
        <v>151</v>
      </c>
      <c r="L279" s="57"/>
      <c r="M279" s="14"/>
      <c r="N279" s="14" t="s">
        <v>341</v>
      </c>
      <c r="O279" s="14"/>
      <c r="P279" s="15" t="s">
        <v>359</v>
      </c>
      <c r="Q279" s="16">
        <v>20699</v>
      </c>
      <c r="R279" s="17">
        <v>45</v>
      </c>
      <c r="S279" s="18">
        <v>13092.1175</v>
      </c>
      <c r="T279" s="19" t="s">
        <v>84</v>
      </c>
      <c r="U279" s="20" t="s">
        <v>222</v>
      </c>
      <c r="V279" s="22">
        <v>36</v>
      </c>
      <c r="W279" s="22">
        <v>1</v>
      </c>
      <c r="X279" s="23"/>
    </row>
    <row r="280" spans="1:24" s="1" customFormat="1" ht="14" customHeight="1" x14ac:dyDescent="0.3">
      <c r="A280" s="24" t="s">
        <v>23</v>
      </c>
      <c r="B280" s="24" t="s">
        <v>172</v>
      </c>
      <c r="C280" s="12" t="s">
        <v>362</v>
      </c>
      <c r="D280" s="54"/>
      <c r="E280" s="39" t="str">
        <f t="shared" si="14"/>
        <v>Еще фото</v>
      </c>
      <c r="F280" s="13"/>
      <c r="G280" s="24" t="s">
        <v>88</v>
      </c>
      <c r="H280" s="24" t="s">
        <v>76</v>
      </c>
      <c r="I280" s="24" t="s">
        <v>150</v>
      </c>
      <c r="J280" s="14" t="s">
        <v>29</v>
      </c>
      <c r="K280" s="15" t="s">
        <v>151</v>
      </c>
      <c r="L280" s="57"/>
      <c r="M280" s="14"/>
      <c r="N280" s="14" t="s">
        <v>341</v>
      </c>
      <c r="O280" s="14"/>
      <c r="P280" s="15" t="s">
        <v>359</v>
      </c>
      <c r="Q280" s="16">
        <v>20699</v>
      </c>
      <c r="R280" s="17">
        <v>45</v>
      </c>
      <c r="S280" s="18">
        <v>13092.1175</v>
      </c>
      <c r="T280" s="19" t="s">
        <v>84</v>
      </c>
      <c r="U280" s="20" t="s">
        <v>171</v>
      </c>
      <c r="V280" s="29">
        <v>36.5</v>
      </c>
      <c r="W280" s="22">
        <v>1</v>
      </c>
      <c r="X280" s="23"/>
    </row>
    <row r="281" spans="1:24" s="1" customFormat="1" ht="14" customHeight="1" x14ac:dyDescent="0.3">
      <c r="A281" s="24" t="s">
        <v>23</v>
      </c>
      <c r="B281" s="24" t="s">
        <v>172</v>
      </c>
      <c r="C281" s="12" t="s">
        <v>362</v>
      </c>
      <c r="D281" s="54"/>
      <c r="E281" s="39" t="str">
        <f t="shared" si="14"/>
        <v>Еще фото</v>
      </c>
      <c r="F281" s="13"/>
      <c r="G281" s="24" t="s">
        <v>88</v>
      </c>
      <c r="H281" s="24" t="s">
        <v>76</v>
      </c>
      <c r="I281" s="24" t="s">
        <v>150</v>
      </c>
      <c r="J281" s="14" t="s">
        <v>29</v>
      </c>
      <c r="K281" s="15" t="s">
        <v>151</v>
      </c>
      <c r="L281" s="57"/>
      <c r="M281" s="14"/>
      <c r="N281" s="14" t="s">
        <v>341</v>
      </c>
      <c r="O281" s="14"/>
      <c r="P281" s="15" t="s">
        <v>359</v>
      </c>
      <c r="Q281" s="16">
        <v>20699</v>
      </c>
      <c r="R281" s="17">
        <v>45</v>
      </c>
      <c r="S281" s="18">
        <v>13092.1175</v>
      </c>
      <c r="T281" s="19" t="s">
        <v>84</v>
      </c>
      <c r="U281" s="20" t="s">
        <v>155</v>
      </c>
      <c r="V281" s="29">
        <v>38.5</v>
      </c>
      <c r="W281" s="22">
        <v>1</v>
      </c>
      <c r="X281" s="23"/>
    </row>
    <row r="282" spans="1:24" s="1" customFormat="1" ht="14" customHeight="1" x14ac:dyDescent="0.3">
      <c r="A282" s="24" t="s">
        <v>23</v>
      </c>
      <c r="B282" s="24" t="s">
        <v>172</v>
      </c>
      <c r="C282" s="12" t="s">
        <v>362</v>
      </c>
      <c r="D282" s="54"/>
      <c r="E282" s="39" t="str">
        <f t="shared" si="14"/>
        <v>Еще фото</v>
      </c>
      <c r="F282" s="13"/>
      <c r="G282" s="24" t="s">
        <v>88</v>
      </c>
      <c r="H282" s="24" t="s">
        <v>76</v>
      </c>
      <c r="I282" s="24" t="s">
        <v>150</v>
      </c>
      <c r="J282" s="14" t="s">
        <v>29</v>
      </c>
      <c r="K282" s="15" t="s">
        <v>151</v>
      </c>
      <c r="L282" s="57"/>
      <c r="M282" s="14"/>
      <c r="N282" s="14" t="s">
        <v>341</v>
      </c>
      <c r="O282" s="14"/>
      <c r="P282" s="15" t="s">
        <v>359</v>
      </c>
      <c r="Q282" s="16">
        <v>20699</v>
      </c>
      <c r="R282" s="17">
        <v>45</v>
      </c>
      <c r="S282" s="18">
        <v>13092.1175</v>
      </c>
      <c r="T282" s="19" t="s">
        <v>84</v>
      </c>
      <c r="U282" s="20" t="s">
        <v>95</v>
      </c>
      <c r="V282" s="29">
        <v>41.5</v>
      </c>
      <c r="W282" s="22">
        <v>5</v>
      </c>
      <c r="X282" s="23"/>
    </row>
    <row r="283" spans="1:24" s="1" customFormat="1" ht="14" customHeight="1" x14ac:dyDescent="0.3">
      <c r="A283" s="24" t="s">
        <v>23</v>
      </c>
      <c r="B283" s="24" t="s">
        <v>172</v>
      </c>
      <c r="C283" s="12" t="s">
        <v>362</v>
      </c>
      <c r="D283" s="54"/>
      <c r="E283" s="39" t="str">
        <f t="shared" si="14"/>
        <v>Еще фото</v>
      </c>
      <c r="F283" s="13"/>
      <c r="G283" s="24" t="s">
        <v>88</v>
      </c>
      <c r="H283" s="24" t="s">
        <v>76</v>
      </c>
      <c r="I283" s="24" t="s">
        <v>150</v>
      </c>
      <c r="J283" s="14" t="s">
        <v>29</v>
      </c>
      <c r="K283" s="15" t="s">
        <v>151</v>
      </c>
      <c r="L283" s="57"/>
      <c r="M283" s="14"/>
      <c r="N283" s="14" t="s">
        <v>341</v>
      </c>
      <c r="O283" s="14"/>
      <c r="P283" s="15" t="s">
        <v>359</v>
      </c>
      <c r="Q283" s="16">
        <v>20699</v>
      </c>
      <c r="R283" s="17">
        <v>45</v>
      </c>
      <c r="S283" s="18">
        <v>13092.1175</v>
      </c>
      <c r="T283" s="19" t="s">
        <v>84</v>
      </c>
      <c r="U283" s="20" t="s">
        <v>96</v>
      </c>
      <c r="V283" s="22">
        <v>42</v>
      </c>
      <c r="W283" s="22">
        <v>4</v>
      </c>
      <c r="X283" s="23"/>
    </row>
    <row r="284" spans="1:24" s="1" customFormat="1" ht="17" customHeight="1" x14ac:dyDescent="0.3">
      <c r="A284" s="24" t="s">
        <v>23</v>
      </c>
      <c r="B284" s="24" t="s">
        <v>172</v>
      </c>
      <c r="C284" s="12" t="s">
        <v>362</v>
      </c>
      <c r="D284" s="55"/>
      <c r="E284" s="39" t="str">
        <f t="shared" si="14"/>
        <v>Еще фото</v>
      </c>
      <c r="F284" s="13"/>
      <c r="G284" s="24" t="s">
        <v>88</v>
      </c>
      <c r="H284" s="24" t="s">
        <v>76</v>
      </c>
      <c r="I284" s="24" t="s">
        <v>150</v>
      </c>
      <c r="J284" s="14" t="s">
        <v>29</v>
      </c>
      <c r="K284" s="15" t="s">
        <v>151</v>
      </c>
      <c r="L284" s="58"/>
      <c r="M284" s="14"/>
      <c r="N284" s="14" t="s">
        <v>341</v>
      </c>
      <c r="O284" s="14"/>
      <c r="P284" s="15" t="s">
        <v>359</v>
      </c>
      <c r="Q284" s="16">
        <v>20699</v>
      </c>
      <c r="R284" s="17">
        <v>45</v>
      </c>
      <c r="S284" s="18">
        <v>13092.1175</v>
      </c>
      <c r="T284" s="19" t="s">
        <v>84</v>
      </c>
      <c r="U284" s="20" t="s">
        <v>97</v>
      </c>
      <c r="V284" s="22">
        <v>43</v>
      </c>
      <c r="W284" s="22">
        <v>6</v>
      </c>
      <c r="X284" s="23"/>
    </row>
    <row r="285" spans="1:24" s="1" customFormat="1" ht="35" customHeight="1" x14ac:dyDescent="0.3">
      <c r="A285" s="11" t="s">
        <v>23</v>
      </c>
      <c r="B285" s="11" t="s">
        <v>172</v>
      </c>
      <c r="C285" s="12" t="s">
        <v>364</v>
      </c>
      <c r="D285" s="53"/>
      <c r="E285" s="39" t="str">
        <f>HYPERLINK("https://www.google.ru/search?q=U20025PO&amp;newwindow=1&amp;tbm=isch","Еще фото")</f>
        <v>Еще фото</v>
      </c>
      <c r="F285" s="13"/>
      <c r="G285" s="11" t="s">
        <v>88</v>
      </c>
      <c r="H285" s="11" t="s">
        <v>76</v>
      </c>
      <c r="I285" s="14" t="s">
        <v>150</v>
      </c>
      <c r="J285" s="14" t="s">
        <v>29</v>
      </c>
      <c r="K285" s="15" t="s">
        <v>151</v>
      </c>
      <c r="L285" s="56" t="s">
        <v>363</v>
      </c>
      <c r="M285" s="14"/>
      <c r="N285" s="14" t="s">
        <v>145</v>
      </c>
      <c r="O285" s="14"/>
      <c r="P285" s="15" t="s">
        <v>359</v>
      </c>
      <c r="Q285" s="16">
        <v>19799</v>
      </c>
      <c r="R285" s="17">
        <v>45</v>
      </c>
      <c r="S285" s="18">
        <v>12522.8675</v>
      </c>
      <c r="T285" s="19" t="s">
        <v>84</v>
      </c>
      <c r="U285" s="20" t="s">
        <v>85</v>
      </c>
      <c r="V285" s="22">
        <v>39</v>
      </c>
      <c r="W285" s="22">
        <v>1</v>
      </c>
      <c r="X285" s="23"/>
    </row>
    <row r="286" spans="1:24" s="1" customFormat="1" ht="35" customHeight="1" x14ac:dyDescent="0.3">
      <c r="A286" s="24" t="s">
        <v>23</v>
      </c>
      <c r="B286" s="24" t="s">
        <v>172</v>
      </c>
      <c r="C286" s="12" t="s">
        <v>364</v>
      </c>
      <c r="D286" s="54"/>
      <c r="E286" s="39" t="str">
        <f>HYPERLINK("https://www.google.ru/search?q=U20025PO&amp;newwindow=1&amp;tbm=isch","Еще фото")</f>
        <v>Еще фото</v>
      </c>
      <c r="F286" s="13"/>
      <c r="G286" s="24" t="s">
        <v>88</v>
      </c>
      <c r="H286" s="24" t="s">
        <v>76</v>
      </c>
      <c r="I286" s="24" t="s">
        <v>150</v>
      </c>
      <c r="J286" s="14" t="s">
        <v>29</v>
      </c>
      <c r="K286" s="15" t="s">
        <v>151</v>
      </c>
      <c r="L286" s="57"/>
      <c r="M286" s="14"/>
      <c r="N286" s="14" t="s">
        <v>145</v>
      </c>
      <c r="O286" s="14"/>
      <c r="P286" s="15" t="s">
        <v>359</v>
      </c>
      <c r="Q286" s="16">
        <v>19799</v>
      </c>
      <c r="R286" s="17">
        <v>45</v>
      </c>
      <c r="S286" s="18">
        <v>12522.8675</v>
      </c>
      <c r="T286" s="19" t="s">
        <v>84</v>
      </c>
      <c r="U286" s="20" t="s">
        <v>105</v>
      </c>
      <c r="V286" s="29">
        <v>39.5</v>
      </c>
      <c r="W286" s="22">
        <v>5</v>
      </c>
      <c r="X286" s="23"/>
    </row>
    <row r="287" spans="1:24" s="1" customFormat="1" ht="37.049999999999997" customHeight="1" x14ac:dyDescent="0.3">
      <c r="A287" s="24" t="s">
        <v>23</v>
      </c>
      <c r="B287" s="24" t="s">
        <v>172</v>
      </c>
      <c r="C287" s="12" t="s">
        <v>364</v>
      </c>
      <c r="D287" s="55"/>
      <c r="E287" s="39" t="str">
        <f>HYPERLINK("https://www.google.ru/search?q=U20025PO&amp;newwindow=1&amp;tbm=isch","Еще фото")</f>
        <v>Еще фото</v>
      </c>
      <c r="F287" s="13"/>
      <c r="G287" s="24" t="s">
        <v>88</v>
      </c>
      <c r="H287" s="24" t="s">
        <v>76</v>
      </c>
      <c r="I287" s="24" t="s">
        <v>150</v>
      </c>
      <c r="J287" s="14" t="s">
        <v>29</v>
      </c>
      <c r="K287" s="15" t="s">
        <v>151</v>
      </c>
      <c r="L287" s="58"/>
      <c r="M287" s="14"/>
      <c r="N287" s="14" t="s">
        <v>145</v>
      </c>
      <c r="O287" s="14"/>
      <c r="P287" s="15" t="s">
        <v>359</v>
      </c>
      <c r="Q287" s="16">
        <v>19799</v>
      </c>
      <c r="R287" s="17">
        <v>45</v>
      </c>
      <c r="S287" s="18">
        <v>12522.8675</v>
      </c>
      <c r="T287" s="19" t="s">
        <v>84</v>
      </c>
      <c r="U287" s="20" t="s">
        <v>97</v>
      </c>
      <c r="V287" s="22">
        <v>43</v>
      </c>
      <c r="W287" s="22">
        <v>2</v>
      </c>
      <c r="X287" s="23"/>
    </row>
    <row r="288" spans="1:24" s="1" customFormat="1" ht="21" customHeight="1" x14ac:dyDescent="0.3">
      <c r="A288" s="11" t="s">
        <v>23</v>
      </c>
      <c r="B288" s="11" t="s">
        <v>172</v>
      </c>
      <c r="C288" s="25" t="s">
        <v>365</v>
      </c>
      <c r="D288" s="53"/>
      <c r="E288" s="39" t="str">
        <f>HYPERLINK("https://www.google.ru/search?q=U200278J&amp;newwindow=1&amp;tbm=isch","Еще фото")</f>
        <v>Еще фото</v>
      </c>
      <c r="F288" s="13" t="s">
        <v>26</v>
      </c>
      <c r="G288" s="11" t="s">
        <v>88</v>
      </c>
      <c r="H288" s="11" t="s">
        <v>76</v>
      </c>
      <c r="I288" s="14" t="s">
        <v>150</v>
      </c>
      <c r="J288" s="14" t="s">
        <v>29</v>
      </c>
      <c r="K288" s="15" t="s">
        <v>151</v>
      </c>
      <c r="L288" s="56" t="s">
        <v>366</v>
      </c>
      <c r="M288" s="14"/>
      <c r="N288" s="14" t="s">
        <v>43</v>
      </c>
      <c r="O288" s="14"/>
      <c r="P288" s="15" t="s">
        <v>359</v>
      </c>
      <c r="Q288" s="16">
        <v>19799</v>
      </c>
      <c r="R288" s="17">
        <v>45</v>
      </c>
      <c r="S288" s="18">
        <v>12522.8675</v>
      </c>
      <c r="T288" s="19" t="s">
        <v>84</v>
      </c>
      <c r="U288" s="20" t="s">
        <v>171</v>
      </c>
      <c r="V288" s="29">
        <v>36.5</v>
      </c>
      <c r="W288" s="22">
        <v>3</v>
      </c>
      <c r="X288" s="23"/>
    </row>
    <row r="289" spans="1:24" s="1" customFormat="1" ht="21" customHeight="1" x14ac:dyDescent="0.3">
      <c r="A289" s="24" t="s">
        <v>23</v>
      </c>
      <c r="B289" s="24" t="s">
        <v>172</v>
      </c>
      <c r="C289" s="27" t="s">
        <v>365</v>
      </c>
      <c r="D289" s="54"/>
      <c r="E289" s="39" t="str">
        <f>HYPERLINK("https://www.google.ru/search?q=U200278J&amp;newwindow=1&amp;tbm=isch","Еще фото")</f>
        <v>Еще фото</v>
      </c>
      <c r="F289" s="13" t="s">
        <v>26</v>
      </c>
      <c r="G289" s="24" t="s">
        <v>88</v>
      </c>
      <c r="H289" s="24" t="s">
        <v>76</v>
      </c>
      <c r="I289" s="24" t="s">
        <v>150</v>
      </c>
      <c r="J289" s="14" t="s">
        <v>29</v>
      </c>
      <c r="K289" s="15" t="s">
        <v>151</v>
      </c>
      <c r="L289" s="57"/>
      <c r="M289" s="14"/>
      <c r="N289" s="14" t="s">
        <v>43</v>
      </c>
      <c r="O289" s="14"/>
      <c r="P289" s="15" t="s">
        <v>359</v>
      </c>
      <c r="Q289" s="16">
        <v>19799</v>
      </c>
      <c r="R289" s="17">
        <v>45</v>
      </c>
      <c r="S289" s="18">
        <v>12522.8675</v>
      </c>
      <c r="T289" s="19" t="s">
        <v>84</v>
      </c>
      <c r="U289" s="20" t="s">
        <v>161</v>
      </c>
      <c r="V289" s="22">
        <v>37</v>
      </c>
      <c r="W289" s="22">
        <v>1</v>
      </c>
      <c r="X289" s="23"/>
    </row>
    <row r="290" spans="1:24" s="1" customFormat="1" ht="21" customHeight="1" x14ac:dyDescent="0.3">
      <c r="A290" s="24" t="s">
        <v>23</v>
      </c>
      <c r="B290" s="24" t="s">
        <v>172</v>
      </c>
      <c r="C290" s="27" t="s">
        <v>365</v>
      </c>
      <c r="D290" s="54"/>
      <c r="E290" s="39" t="str">
        <f>HYPERLINK("https://www.google.ru/search?q=U200278J&amp;newwindow=1&amp;tbm=isch","Еще фото")</f>
        <v>Еще фото</v>
      </c>
      <c r="F290" s="13" t="s">
        <v>26</v>
      </c>
      <c r="G290" s="24" t="s">
        <v>88</v>
      </c>
      <c r="H290" s="24" t="s">
        <v>76</v>
      </c>
      <c r="I290" s="24" t="s">
        <v>150</v>
      </c>
      <c r="J290" s="14" t="s">
        <v>29</v>
      </c>
      <c r="K290" s="15" t="s">
        <v>151</v>
      </c>
      <c r="L290" s="57"/>
      <c r="M290" s="14"/>
      <c r="N290" s="14" t="s">
        <v>43</v>
      </c>
      <c r="O290" s="14"/>
      <c r="P290" s="15" t="s">
        <v>359</v>
      </c>
      <c r="Q290" s="16">
        <v>19799</v>
      </c>
      <c r="R290" s="17">
        <v>45</v>
      </c>
      <c r="S290" s="18">
        <v>12522.8675</v>
      </c>
      <c r="T290" s="19" t="s">
        <v>84</v>
      </c>
      <c r="U290" s="20" t="s">
        <v>142</v>
      </c>
      <c r="V290" s="29">
        <v>37.5</v>
      </c>
      <c r="W290" s="22">
        <v>1</v>
      </c>
      <c r="X290" s="23"/>
    </row>
    <row r="291" spans="1:24" s="1" customFormat="1" ht="21" customHeight="1" x14ac:dyDescent="0.3">
      <c r="A291" s="24" t="s">
        <v>23</v>
      </c>
      <c r="B291" s="24" t="s">
        <v>172</v>
      </c>
      <c r="C291" s="27" t="s">
        <v>365</v>
      </c>
      <c r="D291" s="54"/>
      <c r="E291" s="39" t="str">
        <f>HYPERLINK("https://www.google.ru/search?q=U200278J&amp;newwindow=1&amp;tbm=isch","Еще фото")</f>
        <v>Еще фото</v>
      </c>
      <c r="F291" s="13" t="s">
        <v>26</v>
      </c>
      <c r="G291" s="24" t="s">
        <v>88</v>
      </c>
      <c r="H291" s="24" t="s">
        <v>76</v>
      </c>
      <c r="I291" s="24" t="s">
        <v>150</v>
      </c>
      <c r="J291" s="14" t="s">
        <v>29</v>
      </c>
      <c r="K291" s="15" t="s">
        <v>151</v>
      </c>
      <c r="L291" s="57"/>
      <c r="M291" s="14"/>
      <c r="N291" s="14" t="s">
        <v>43</v>
      </c>
      <c r="O291" s="14"/>
      <c r="P291" s="15" t="s">
        <v>359</v>
      </c>
      <c r="Q291" s="16">
        <v>19799</v>
      </c>
      <c r="R291" s="17">
        <v>45</v>
      </c>
      <c r="S291" s="18">
        <v>12522.8675</v>
      </c>
      <c r="T291" s="19" t="s">
        <v>84</v>
      </c>
      <c r="U291" s="20" t="s">
        <v>105</v>
      </c>
      <c r="V291" s="29">
        <v>39.5</v>
      </c>
      <c r="W291" s="22">
        <v>1</v>
      </c>
      <c r="X291" s="23"/>
    </row>
    <row r="292" spans="1:24" s="1" customFormat="1" ht="32" customHeight="1" x14ac:dyDescent="0.3">
      <c r="A292" s="24" t="s">
        <v>23</v>
      </c>
      <c r="B292" s="24" t="s">
        <v>172</v>
      </c>
      <c r="C292" s="27" t="s">
        <v>365</v>
      </c>
      <c r="D292" s="55"/>
      <c r="E292" s="39" t="str">
        <f>HYPERLINK("https://www.google.ru/search?q=U200278J&amp;newwindow=1&amp;tbm=isch","Еще фото")</f>
        <v>Еще фото</v>
      </c>
      <c r="F292" s="13" t="s">
        <v>26</v>
      </c>
      <c r="G292" s="24" t="s">
        <v>88</v>
      </c>
      <c r="H292" s="24" t="s">
        <v>76</v>
      </c>
      <c r="I292" s="24" t="s">
        <v>150</v>
      </c>
      <c r="J292" s="14" t="s">
        <v>29</v>
      </c>
      <c r="K292" s="15" t="s">
        <v>151</v>
      </c>
      <c r="L292" s="58"/>
      <c r="M292" s="14"/>
      <c r="N292" s="14" t="s">
        <v>43</v>
      </c>
      <c r="O292" s="14"/>
      <c r="P292" s="15" t="s">
        <v>359</v>
      </c>
      <c r="Q292" s="16">
        <v>19799</v>
      </c>
      <c r="R292" s="17">
        <v>45</v>
      </c>
      <c r="S292" s="18">
        <v>12522.8675</v>
      </c>
      <c r="T292" s="19" t="s">
        <v>84</v>
      </c>
      <c r="U292" s="20" t="s">
        <v>95</v>
      </c>
      <c r="V292" s="29">
        <v>41.5</v>
      </c>
      <c r="W292" s="22">
        <v>1</v>
      </c>
      <c r="X292" s="23"/>
    </row>
    <row r="293" spans="1:24" s="1" customFormat="1" ht="108" customHeight="1" x14ac:dyDescent="0.3">
      <c r="A293" s="11" t="s">
        <v>23</v>
      </c>
      <c r="B293" s="11" t="s">
        <v>172</v>
      </c>
      <c r="C293" s="12" t="s">
        <v>367</v>
      </c>
      <c r="D293" s="28"/>
      <c r="E293" s="39" t="str">
        <f>HYPERLINK("https://www.google.ru/search?q=U2002RPA&amp;newwindow=1&amp;tbm=isch","Еще фото")</f>
        <v>Еще фото</v>
      </c>
      <c r="F293" s="13"/>
      <c r="G293" s="11" t="s">
        <v>88</v>
      </c>
      <c r="H293" s="11" t="s">
        <v>76</v>
      </c>
      <c r="I293" s="14" t="s">
        <v>150</v>
      </c>
      <c r="J293" s="14" t="s">
        <v>29</v>
      </c>
      <c r="K293" s="15" t="s">
        <v>151</v>
      </c>
      <c r="L293" s="14" t="s">
        <v>368</v>
      </c>
      <c r="M293" s="14"/>
      <c r="N293" s="14" t="s">
        <v>369</v>
      </c>
      <c r="O293" s="14"/>
      <c r="P293" s="15" t="s">
        <v>275</v>
      </c>
      <c r="Q293" s="16">
        <v>23199</v>
      </c>
      <c r="R293" s="17">
        <v>45</v>
      </c>
      <c r="S293" s="18">
        <v>14673.3675</v>
      </c>
      <c r="T293" s="19" t="s">
        <v>84</v>
      </c>
      <c r="U293" s="20" t="s">
        <v>222</v>
      </c>
      <c r="V293" s="22">
        <v>36</v>
      </c>
      <c r="W293" s="22">
        <v>4</v>
      </c>
      <c r="X293" s="23"/>
    </row>
    <row r="294" spans="1:24" s="1" customFormat="1" ht="52.05" customHeight="1" x14ac:dyDescent="0.3">
      <c r="A294" s="11" t="s">
        <v>23</v>
      </c>
      <c r="B294" s="11" t="s">
        <v>172</v>
      </c>
      <c r="C294" s="12" t="s">
        <v>370</v>
      </c>
      <c r="D294" s="59"/>
      <c r="E294" s="39" t="str">
        <f>HYPERLINK("https://www.google.ru/search?q=U2002RPB&amp;newwindow=1&amp;tbm=isch","Еще фото")</f>
        <v>Еще фото</v>
      </c>
      <c r="F294" s="13"/>
      <c r="G294" s="11" t="s">
        <v>88</v>
      </c>
      <c r="H294" s="11" t="s">
        <v>76</v>
      </c>
      <c r="I294" s="14" t="s">
        <v>150</v>
      </c>
      <c r="J294" s="14" t="s">
        <v>29</v>
      </c>
      <c r="K294" s="15" t="s">
        <v>151</v>
      </c>
      <c r="L294" s="56" t="s">
        <v>368</v>
      </c>
      <c r="M294" s="14"/>
      <c r="N294" s="14" t="s">
        <v>371</v>
      </c>
      <c r="O294" s="14"/>
      <c r="P294" s="15" t="s">
        <v>275</v>
      </c>
      <c r="Q294" s="16">
        <v>23199</v>
      </c>
      <c r="R294" s="17">
        <v>45</v>
      </c>
      <c r="S294" s="18">
        <v>14673.3675</v>
      </c>
      <c r="T294" s="19" t="s">
        <v>84</v>
      </c>
      <c r="U294" s="20" t="s">
        <v>206</v>
      </c>
      <c r="V294" s="22">
        <v>35</v>
      </c>
      <c r="W294" s="22">
        <v>3</v>
      </c>
      <c r="X294" s="23"/>
    </row>
    <row r="295" spans="1:24" s="1" customFormat="1" ht="61.05" customHeight="1" x14ac:dyDescent="0.3">
      <c r="A295" s="24" t="s">
        <v>23</v>
      </c>
      <c r="B295" s="24" t="s">
        <v>172</v>
      </c>
      <c r="C295" s="12" t="s">
        <v>370</v>
      </c>
      <c r="D295" s="60"/>
      <c r="E295" s="39" t="str">
        <f>HYPERLINK("https://www.google.ru/search?q=U2002RPB&amp;newwindow=1&amp;tbm=isch","Еще фото")</f>
        <v>Еще фото</v>
      </c>
      <c r="F295" s="13"/>
      <c r="G295" s="24" t="s">
        <v>88</v>
      </c>
      <c r="H295" s="24" t="s">
        <v>76</v>
      </c>
      <c r="I295" s="24" t="s">
        <v>150</v>
      </c>
      <c r="J295" s="14" t="s">
        <v>29</v>
      </c>
      <c r="K295" s="15" t="s">
        <v>151</v>
      </c>
      <c r="L295" s="58"/>
      <c r="M295" s="14"/>
      <c r="N295" s="14" t="s">
        <v>371</v>
      </c>
      <c r="O295" s="14"/>
      <c r="P295" s="15" t="s">
        <v>275</v>
      </c>
      <c r="Q295" s="16">
        <v>23199</v>
      </c>
      <c r="R295" s="17">
        <v>45</v>
      </c>
      <c r="S295" s="18">
        <v>14673.3675</v>
      </c>
      <c r="T295" s="19" t="s">
        <v>84</v>
      </c>
      <c r="U295" s="20" t="s">
        <v>171</v>
      </c>
      <c r="V295" s="29">
        <v>36.5</v>
      </c>
      <c r="W295" s="22">
        <v>1</v>
      </c>
      <c r="X295" s="23"/>
    </row>
    <row r="296" spans="1:24" s="1" customFormat="1" ht="35" customHeight="1" x14ac:dyDescent="0.3">
      <c r="A296" s="11" t="s">
        <v>23</v>
      </c>
      <c r="B296" s="11" t="s">
        <v>372</v>
      </c>
      <c r="C296" s="12" t="s">
        <v>373</v>
      </c>
      <c r="D296" s="53"/>
      <c r="E296" s="39" t="str">
        <f>HYPERLINK("https://www.google.ru/search?q=U2010892&amp;newwindow=1&amp;tbm=isch","Еще фото")</f>
        <v>Еще фото</v>
      </c>
      <c r="F296" s="13" t="s">
        <v>26</v>
      </c>
      <c r="G296" s="11" t="s">
        <v>88</v>
      </c>
      <c r="H296" s="11" t="s">
        <v>76</v>
      </c>
      <c r="I296" s="14" t="s">
        <v>150</v>
      </c>
      <c r="J296" s="14" t="s">
        <v>29</v>
      </c>
      <c r="K296" s="15" t="s">
        <v>151</v>
      </c>
      <c r="L296" s="56" t="s">
        <v>374</v>
      </c>
      <c r="M296" s="14"/>
      <c r="N296" s="14" t="s">
        <v>43</v>
      </c>
      <c r="O296" s="14"/>
      <c r="P296" s="15" t="s">
        <v>196</v>
      </c>
      <c r="Q296" s="16">
        <v>20899</v>
      </c>
      <c r="R296" s="17">
        <v>45</v>
      </c>
      <c r="S296" s="18">
        <v>13218.6175</v>
      </c>
      <c r="T296" s="19" t="s">
        <v>84</v>
      </c>
      <c r="U296" s="20" t="s">
        <v>105</v>
      </c>
      <c r="V296" s="29">
        <v>39.5</v>
      </c>
      <c r="W296" s="22">
        <v>1</v>
      </c>
      <c r="X296" s="23"/>
    </row>
    <row r="297" spans="1:24" s="1" customFormat="1" ht="35" customHeight="1" x14ac:dyDescent="0.3">
      <c r="A297" s="24" t="s">
        <v>23</v>
      </c>
      <c r="B297" s="24" t="s">
        <v>372</v>
      </c>
      <c r="C297" s="12" t="s">
        <v>373</v>
      </c>
      <c r="D297" s="54"/>
      <c r="E297" s="39" t="str">
        <f>HYPERLINK("https://www.google.ru/search?q=U2010892&amp;newwindow=1&amp;tbm=isch","Еще фото")</f>
        <v>Еще фото</v>
      </c>
      <c r="F297" s="13" t="s">
        <v>26</v>
      </c>
      <c r="G297" s="24" t="s">
        <v>88</v>
      </c>
      <c r="H297" s="24" t="s">
        <v>76</v>
      </c>
      <c r="I297" s="24" t="s">
        <v>150</v>
      </c>
      <c r="J297" s="14" t="s">
        <v>29</v>
      </c>
      <c r="K297" s="15" t="s">
        <v>151</v>
      </c>
      <c r="L297" s="57"/>
      <c r="M297" s="14"/>
      <c r="N297" s="14" t="s">
        <v>43</v>
      </c>
      <c r="O297" s="14"/>
      <c r="P297" s="15" t="s">
        <v>196</v>
      </c>
      <c r="Q297" s="16">
        <v>20899</v>
      </c>
      <c r="R297" s="17">
        <v>45</v>
      </c>
      <c r="S297" s="18">
        <v>13218.6175</v>
      </c>
      <c r="T297" s="19" t="s">
        <v>84</v>
      </c>
      <c r="U297" s="20" t="s">
        <v>93</v>
      </c>
      <c r="V297" s="29">
        <v>40.5</v>
      </c>
      <c r="W297" s="22">
        <v>2</v>
      </c>
      <c r="X297" s="23"/>
    </row>
    <row r="298" spans="1:24" s="1" customFormat="1" ht="37.049999999999997" customHeight="1" x14ac:dyDescent="0.3">
      <c r="A298" s="24" t="s">
        <v>23</v>
      </c>
      <c r="B298" s="24" t="s">
        <v>372</v>
      </c>
      <c r="C298" s="12" t="s">
        <v>373</v>
      </c>
      <c r="D298" s="55"/>
      <c r="E298" s="39" t="str">
        <f>HYPERLINK("https://www.google.ru/search?q=U2010892&amp;newwindow=1&amp;tbm=isch","Еще фото")</f>
        <v>Еще фото</v>
      </c>
      <c r="F298" s="13" t="s">
        <v>26</v>
      </c>
      <c r="G298" s="24" t="s">
        <v>88</v>
      </c>
      <c r="H298" s="24" t="s">
        <v>76</v>
      </c>
      <c r="I298" s="24" t="s">
        <v>150</v>
      </c>
      <c r="J298" s="14" t="s">
        <v>29</v>
      </c>
      <c r="K298" s="15" t="s">
        <v>151</v>
      </c>
      <c r="L298" s="58"/>
      <c r="M298" s="14"/>
      <c r="N298" s="14" t="s">
        <v>43</v>
      </c>
      <c r="O298" s="14"/>
      <c r="P298" s="15" t="s">
        <v>196</v>
      </c>
      <c r="Q298" s="16">
        <v>20899</v>
      </c>
      <c r="R298" s="17">
        <v>45</v>
      </c>
      <c r="S298" s="18">
        <v>13218.6175</v>
      </c>
      <c r="T298" s="19" t="s">
        <v>84</v>
      </c>
      <c r="U298" s="20" t="s">
        <v>97</v>
      </c>
      <c r="V298" s="22">
        <v>43</v>
      </c>
      <c r="W298" s="22">
        <v>1</v>
      </c>
      <c r="X298" s="23"/>
    </row>
    <row r="299" spans="1:24" s="1" customFormat="1" ht="26" customHeight="1" x14ac:dyDescent="0.3">
      <c r="A299" s="11" t="s">
        <v>23</v>
      </c>
      <c r="B299" s="11" t="s">
        <v>317</v>
      </c>
      <c r="C299" s="12" t="s">
        <v>375</v>
      </c>
      <c r="D299" s="53"/>
      <c r="E299" s="39" t="str">
        <f>HYPERLINK("https://www.google.ru/search?q=U327321&amp;newwindow=1&amp;tbm=isch","Еще фото")</f>
        <v>Еще фото</v>
      </c>
      <c r="F299" s="13"/>
      <c r="G299" s="11" t="s">
        <v>88</v>
      </c>
      <c r="H299" s="11" t="s">
        <v>76</v>
      </c>
      <c r="I299" s="14" t="s">
        <v>150</v>
      </c>
      <c r="J299" s="14" t="s">
        <v>29</v>
      </c>
      <c r="K299" s="15" t="s">
        <v>151</v>
      </c>
      <c r="L299" s="56" t="s">
        <v>376</v>
      </c>
      <c r="M299" s="14"/>
      <c r="N299" s="14" t="s">
        <v>32</v>
      </c>
      <c r="O299" s="14"/>
      <c r="P299" s="15" t="s">
        <v>359</v>
      </c>
      <c r="Q299" s="16">
        <v>13399</v>
      </c>
      <c r="R299" s="17">
        <v>45</v>
      </c>
      <c r="S299" s="18">
        <v>8474.8674999999985</v>
      </c>
      <c r="T299" s="19" t="s">
        <v>84</v>
      </c>
      <c r="U299" s="20" t="s">
        <v>94</v>
      </c>
      <c r="V299" s="22">
        <v>41</v>
      </c>
      <c r="W299" s="22">
        <v>1</v>
      </c>
      <c r="X299" s="23"/>
    </row>
    <row r="300" spans="1:24" s="1" customFormat="1" ht="26" customHeight="1" x14ac:dyDescent="0.3">
      <c r="A300" s="24" t="s">
        <v>23</v>
      </c>
      <c r="B300" s="24" t="s">
        <v>317</v>
      </c>
      <c r="C300" s="12" t="s">
        <v>375</v>
      </c>
      <c r="D300" s="54"/>
      <c r="E300" s="39" t="str">
        <f>HYPERLINK("https://www.google.ru/search?q=U327321&amp;newwindow=1&amp;tbm=isch","Еще фото")</f>
        <v>Еще фото</v>
      </c>
      <c r="F300" s="13"/>
      <c r="G300" s="24" t="s">
        <v>88</v>
      </c>
      <c r="H300" s="24" t="s">
        <v>76</v>
      </c>
      <c r="I300" s="24" t="s">
        <v>150</v>
      </c>
      <c r="J300" s="14" t="s">
        <v>29</v>
      </c>
      <c r="K300" s="15" t="s">
        <v>151</v>
      </c>
      <c r="L300" s="57"/>
      <c r="M300" s="14"/>
      <c r="N300" s="14" t="s">
        <v>32</v>
      </c>
      <c r="O300" s="14"/>
      <c r="P300" s="15" t="s">
        <v>359</v>
      </c>
      <c r="Q300" s="16">
        <v>13399</v>
      </c>
      <c r="R300" s="17">
        <v>45</v>
      </c>
      <c r="S300" s="18">
        <v>8474.8674999999985</v>
      </c>
      <c r="T300" s="19" t="s">
        <v>84</v>
      </c>
      <c r="U300" s="20" t="s">
        <v>95</v>
      </c>
      <c r="V300" s="29">
        <v>41.5</v>
      </c>
      <c r="W300" s="22">
        <v>1</v>
      </c>
      <c r="X300" s="23"/>
    </row>
    <row r="301" spans="1:24" s="1" customFormat="1" ht="26" customHeight="1" x14ac:dyDescent="0.3">
      <c r="A301" s="24" t="s">
        <v>23</v>
      </c>
      <c r="B301" s="24" t="s">
        <v>317</v>
      </c>
      <c r="C301" s="12" t="s">
        <v>375</v>
      </c>
      <c r="D301" s="54"/>
      <c r="E301" s="39" t="str">
        <f>HYPERLINK("https://www.google.ru/search?q=U327321&amp;newwindow=1&amp;tbm=isch","Еще фото")</f>
        <v>Еще фото</v>
      </c>
      <c r="F301" s="13"/>
      <c r="G301" s="24" t="s">
        <v>88</v>
      </c>
      <c r="H301" s="24" t="s">
        <v>76</v>
      </c>
      <c r="I301" s="24" t="s">
        <v>150</v>
      </c>
      <c r="J301" s="14" t="s">
        <v>29</v>
      </c>
      <c r="K301" s="15" t="s">
        <v>151</v>
      </c>
      <c r="L301" s="57"/>
      <c r="M301" s="14"/>
      <c r="N301" s="14" t="s">
        <v>32</v>
      </c>
      <c r="O301" s="14"/>
      <c r="P301" s="15" t="s">
        <v>359</v>
      </c>
      <c r="Q301" s="16">
        <v>13399</v>
      </c>
      <c r="R301" s="17">
        <v>45</v>
      </c>
      <c r="S301" s="18">
        <v>8474.8674999999985</v>
      </c>
      <c r="T301" s="19" t="s">
        <v>84</v>
      </c>
      <c r="U301" s="20" t="s">
        <v>96</v>
      </c>
      <c r="V301" s="22">
        <v>42</v>
      </c>
      <c r="W301" s="22">
        <v>1</v>
      </c>
      <c r="X301" s="23"/>
    </row>
    <row r="302" spans="1:24" s="1" customFormat="1" ht="26" customHeight="1" x14ac:dyDescent="0.3">
      <c r="A302" s="24" t="s">
        <v>23</v>
      </c>
      <c r="B302" s="24" t="s">
        <v>317</v>
      </c>
      <c r="C302" s="12" t="s">
        <v>375</v>
      </c>
      <c r="D302" s="55"/>
      <c r="E302" s="39" t="str">
        <f>HYPERLINK("https://www.google.ru/search?q=U327321&amp;newwindow=1&amp;tbm=isch","Еще фото")</f>
        <v>Еще фото</v>
      </c>
      <c r="F302" s="13"/>
      <c r="G302" s="24" t="s">
        <v>88</v>
      </c>
      <c r="H302" s="24" t="s">
        <v>76</v>
      </c>
      <c r="I302" s="24" t="s">
        <v>150</v>
      </c>
      <c r="J302" s="14" t="s">
        <v>29</v>
      </c>
      <c r="K302" s="15" t="s">
        <v>151</v>
      </c>
      <c r="L302" s="58"/>
      <c r="M302" s="14"/>
      <c r="N302" s="14" t="s">
        <v>32</v>
      </c>
      <c r="O302" s="14"/>
      <c r="P302" s="15" t="s">
        <v>359</v>
      </c>
      <c r="Q302" s="16">
        <v>13399</v>
      </c>
      <c r="R302" s="17">
        <v>45</v>
      </c>
      <c r="S302" s="18">
        <v>8474.8674999999985</v>
      </c>
      <c r="T302" s="19" t="s">
        <v>84</v>
      </c>
      <c r="U302" s="20" t="s">
        <v>97</v>
      </c>
      <c r="V302" s="22">
        <v>43</v>
      </c>
      <c r="W302" s="22">
        <v>1</v>
      </c>
      <c r="X302" s="23"/>
    </row>
    <row r="303" spans="1:24" s="1" customFormat="1" ht="26" customHeight="1" x14ac:dyDescent="0.3">
      <c r="A303" s="11" t="s">
        <v>23</v>
      </c>
      <c r="B303" s="11" t="s">
        <v>317</v>
      </c>
      <c r="C303" s="12" t="s">
        <v>377</v>
      </c>
      <c r="D303" s="53"/>
      <c r="E303" s="39" t="str">
        <f>HYPERLINK("https://www.google.ru/search?q=U327LT&amp;newwindow=1&amp;tbm=isch","Еще фото")</f>
        <v>Еще фото</v>
      </c>
      <c r="F303" s="13" t="s">
        <v>26</v>
      </c>
      <c r="G303" s="11" t="s">
        <v>88</v>
      </c>
      <c r="H303" s="11" t="s">
        <v>76</v>
      </c>
      <c r="I303" s="14" t="s">
        <v>150</v>
      </c>
      <c r="J303" s="14" t="s">
        <v>29</v>
      </c>
      <c r="K303" s="15" t="s">
        <v>151</v>
      </c>
      <c r="L303" s="56" t="s">
        <v>378</v>
      </c>
      <c r="M303" s="14"/>
      <c r="N303" s="14" t="s">
        <v>284</v>
      </c>
      <c r="O303" s="14"/>
      <c r="P303" s="15" t="s">
        <v>277</v>
      </c>
      <c r="Q303" s="16">
        <v>16499</v>
      </c>
      <c r="R303" s="17">
        <v>45</v>
      </c>
      <c r="S303" s="18">
        <v>10435.6175</v>
      </c>
      <c r="T303" s="19" t="s">
        <v>84</v>
      </c>
      <c r="U303" s="20" t="s">
        <v>171</v>
      </c>
      <c r="V303" s="29">
        <v>36.5</v>
      </c>
      <c r="W303" s="22">
        <v>1</v>
      </c>
      <c r="X303" s="23"/>
    </row>
    <row r="304" spans="1:24" s="1" customFormat="1" ht="26" customHeight="1" x14ac:dyDescent="0.3">
      <c r="A304" s="24" t="s">
        <v>23</v>
      </c>
      <c r="B304" s="24" t="s">
        <v>317</v>
      </c>
      <c r="C304" s="12" t="s">
        <v>377</v>
      </c>
      <c r="D304" s="54"/>
      <c r="E304" s="39" t="str">
        <f>HYPERLINK("https://www.google.ru/search?q=U327LT&amp;newwindow=1&amp;tbm=isch","Еще фото")</f>
        <v>Еще фото</v>
      </c>
      <c r="F304" s="13" t="s">
        <v>26</v>
      </c>
      <c r="G304" s="24" t="s">
        <v>88</v>
      </c>
      <c r="H304" s="24" t="s">
        <v>76</v>
      </c>
      <c r="I304" s="24" t="s">
        <v>150</v>
      </c>
      <c r="J304" s="14" t="s">
        <v>29</v>
      </c>
      <c r="K304" s="15" t="s">
        <v>151</v>
      </c>
      <c r="L304" s="57"/>
      <c r="M304" s="14"/>
      <c r="N304" s="14" t="s">
        <v>284</v>
      </c>
      <c r="O304" s="14"/>
      <c r="P304" s="15" t="s">
        <v>277</v>
      </c>
      <c r="Q304" s="16">
        <v>16499</v>
      </c>
      <c r="R304" s="17">
        <v>45</v>
      </c>
      <c r="S304" s="18">
        <v>10435.6175</v>
      </c>
      <c r="T304" s="19" t="s">
        <v>84</v>
      </c>
      <c r="U304" s="20" t="s">
        <v>95</v>
      </c>
      <c r="V304" s="29">
        <v>41.5</v>
      </c>
      <c r="W304" s="22">
        <v>2</v>
      </c>
      <c r="X304" s="23"/>
    </row>
    <row r="305" spans="1:24" s="1" customFormat="1" ht="26" customHeight="1" x14ac:dyDescent="0.3">
      <c r="A305" s="24" t="s">
        <v>23</v>
      </c>
      <c r="B305" s="24" t="s">
        <v>317</v>
      </c>
      <c r="C305" s="12" t="s">
        <v>377</v>
      </c>
      <c r="D305" s="54"/>
      <c r="E305" s="39" t="str">
        <f>HYPERLINK("https://www.google.ru/search?q=U327LT&amp;newwindow=1&amp;tbm=isch","Еще фото")</f>
        <v>Еще фото</v>
      </c>
      <c r="F305" s="13" t="s">
        <v>26</v>
      </c>
      <c r="G305" s="24" t="s">
        <v>88</v>
      </c>
      <c r="H305" s="24" t="s">
        <v>76</v>
      </c>
      <c r="I305" s="24" t="s">
        <v>150</v>
      </c>
      <c r="J305" s="14" t="s">
        <v>29</v>
      </c>
      <c r="K305" s="15" t="s">
        <v>151</v>
      </c>
      <c r="L305" s="57"/>
      <c r="M305" s="14"/>
      <c r="N305" s="14" t="s">
        <v>284</v>
      </c>
      <c r="O305" s="14"/>
      <c r="P305" s="15" t="s">
        <v>277</v>
      </c>
      <c r="Q305" s="16">
        <v>16499</v>
      </c>
      <c r="R305" s="17">
        <v>45</v>
      </c>
      <c r="S305" s="18">
        <v>10435.6175</v>
      </c>
      <c r="T305" s="19" t="s">
        <v>84</v>
      </c>
      <c r="U305" s="20" t="s">
        <v>96</v>
      </c>
      <c r="V305" s="22">
        <v>42</v>
      </c>
      <c r="W305" s="22">
        <v>3</v>
      </c>
      <c r="X305" s="23"/>
    </row>
    <row r="306" spans="1:24" s="1" customFormat="1" ht="26" customHeight="1" x14ac:dyDescent="0.3">
      <c r="A306" s="24" t="s">
        <v>23</v>
      </c>
      <c r="B306" s="24" t="s">
        <v>317</v>
      </c>
      <c r="C306" s="12" t="s">
        <v>377</v>
      </c>
      <c r="D306" s="55"/>
      <c r="E306" s="39" t="str">
        <f>HYPERLINK("https://www.google.ru/search?q=U327LT&amp;newwindow=1&amp;tbm=isch","Еще фото")</f>
        <v>Еще фото</v>
      </c>
      <c r="F306" s="13" t="s">
        <v>26</v>
      </c>
      <c r="G306" s="24" t="s">
        <v>88</v>
      </c>
      <c r="H306" s="24" t="s">
        <v>76</v>
      </c>
      <c r="I306" s="24" t="s">
        <v>150</v>
      </c>
      <c r="J306" s="14" t="s">
        <v>29</v>
      </c>
      <c r="K306" s="15" t="s">
        <v>151</v>
      </c>
      <c r="L306" s="58"/>
      <c r="M306" s="14"/>
      <c r="N306" s="14" t="s">
        <v>284</v>
      </c>
      <c r="O306" s="14"/>
      <c r="P306" s="15" t="s">
        <v>277</v>
      </c>
      <c r="Q306" s="16">
        <v>16499</v>
      </c>
      <c r="R306" s="17">
        <v>45</v>
      </c>
      <c r="S306" s="18">
        <v>10435.6175</v>
      </c>
      <c r="T306" s="19" t="s">
        <v>84</v>
      </c>
      <c r="U306" s="20" t="s">
        <v>97</v>
      </c>
      <c r="V306" s="22">
        <v>43</v>
      </c>
      <c r="W306" s="22">
        <v>5</v>
      </c>
      <c r="X306" s="23"/>
    </row>
    <row r="307" spans="1:24" s="1" customFormat="1" ht="17" customHeight="1" x14ac:dyDescent="0.3">
      <c r="A307" s="11" t="s">
        <v>23</v>
      </c>
      <c r="B307" s="11" t="s">
        <v>317</v>
      </c>
      <c r="C307" s="12" t="s">
        <v>379</v>
      </c>
      <c r="D307" s="53"/>
      <c r="E307" s="39" t="str">
        <f t="shared" ref="E307:E312" si="15">HYPERLINK("https://www.google.ru/search?q=U327W41W&amp;newwindow=1&amp;tbm=isch","Еще фото")</f>
        <v>Еще фото</v>
      </c>
      <c r="F307" s="13"/>
      <c r="G307" s="11" t="s">
        <v>88</v>
      </c>
      <c r="H307" s="11" t="s">
        <v>76</v>
      </c>
      <c r="I307" s="14" t="s">
        <v>150</v>
      </c>
      <c r="J307" s="14" t="s">
        <v>29</v>
      </c>
      <c r="K307" s="15" t="s">
        <v>151</v>
      </c>
      <c r="L307" s="56" t="s">
        <v>380</v>
      </c>
      <c r="M307" s="14"/>
      <c r="N307" s="14" t="s">
        <v>43</v>
      </c>
      <c r="O307" s="14"/>
      <c r="P307" s="15" t="s">
        <v>359</v>
      </c>
      <c r="Q307" s="16">
        <v>16099</v>
      </c>
      <c r="R307" s="17">
        <v>45</v>
      </c>
      <c r="S307" s="18">
        <v>10182.6175</v>
      </c>
      <c r="T307" s="19" t="s">
        <v>84</v>
      </c>
      <c r="U307" s="20" t="s">
        <v>93</v>
      </c>
      <c r="V307" s="29">
        <v>40.5</v>
      </c>
      <c r="W307" s="22">
        <v>1</v>
      </c>
      <c r="X307" s="23"/>
    </row>
    <row r="308" spans="1:24" s="1" customFormat="1" ht="17" customHeight="1" x14ac:dyDescent="0.3">
      <c r="A308" s="24" t="s">
        <v>23</v>
      </c>
      <c r="B308" s="24" t="s">
        <v>317</v>
      </c>
      <c r="C308" s="12" t="s">
        <v>379</v>
      </c>
      <c r="D308" s="54"/>
      <c r="E308" s="39" t="str">
        <f t="shared" si="15"/>
        <v>Еще фото</v>
      </c>
      <c r="F308" s="13"/>
      <c r="G308" s="24" t="s">
        <v>88</v>
      </c>
      <c r="H308" s="24" t="s">
        <v>76</v>
      </c>
      <c r="I308" s="24" t="s">
        <v>150</v>
      </c>
      <c r="J308" s="14" t="s">
        <v>29</v>
      </c>
      <c r="K308" s="15" t="s">
        <v>151</v>
      </c>
      <c r="L308" s="57"/>
      <c r="M308" s="14"/>
      <c r="N308" s="14" t="s">
        <v>43</v>
      </c>
      <c r="O308" s="14"/>
      <c r="P308" s="15" t="s">
        <v>359</v>
      </c>
      <c r="Q308" s="16">
        <v>16099</v>
      </c>
      <c r="R308" s="17">
        <v>45</v>
      </c>
      <c r="S308" s="18">
        <v>10182.6175</v>
      </c>
      <c r="T308" s="19" t="s">
        <v>84</v>
      </c>
      <c r="U308" s="20" t="s">
        <v>95</v>
      </c>
      <c r="V308" s="29">
        <v>41.5</v>
      </c>
      <c r="W308" s="22">
        <v>8</v>
      </c>
      <c r="X308" s="23"/>
    </row>
    <row r="309" spans="1:24" s="1" customFormat="1" ht="17" customHeight="1" x14ac:dyDescent="0.3">
      <c r="A309" s="24" t="s">
        <v>23</v>
      </c>
      <c r="B309" s="24" t="s">
        <v>317</v>
      </c>
      <c r="C309" s="12" t="s">
        <v>379</v>
      </c>
      <c r="D309" s="54"/>
      <c r="E309" s="39" t="str">
        <f t="shared" si="15"/>
        <v>Еще фото</v>
      </c>
      <c r="F309" s="13"/>
      <c r="G309" s="24" t="s">
        <v>88</v>
      </c>
      <c r="H309" s="24" t="s">
        <v>76</v>
      </c>
      <c r="I309" s="24" t="s">
        <v>150</v>
      </c>
      <c r="J309" s="14" t="s">
        <v>29</v>
      </c>
      <c r="K309" s="15" t="s">
        <v>151</v>
      </c>
      <c r="L309" s="57"/>
      <c r="M309" s="14"/>
      <c r="N309" s="14" t="s">
        <v>43</v>
      </c>
      <c r="O309" s="14"/>
      <c r="P309" s="15" t="s">
        <v>359</v>
      </c>
      <c r="Q309" s="16">
        <v>16099</v>
      </c>
      <c r="R309" s="17">
        <v>45</v>
      </c>
      <c r="S309" s="18">
        <v>10182.6175</v>
      </c>
      <c r="T309" s="19" t="s">
        <v>84</v>
      </c>
      <c r="U309" s="20" t="s">
        <v>96</v>
      </c>
      <c r="V309" s="22">
        <v>42</v>
      </c>
      <c r="W309" s="22">
        <v>10</v>
      </c>
      <c r="X309" s="23"/>
    </row>
    <row r="310" spans="1:24" s="1" customFormat="1" ht="17" customHeight="1" x14ac:dyDescent="0.3">
      <c r="A310" s="24" t="s">
        <v>23</v>
      </c>
      <c r="B310" s="24" t="s">
        <v>317</v>
      </c>
      <c r="C310" s="12" t="s">
        <v>379</v>
      </c>
      <c r="D310" s="54"/>
      <c r="E310" s="39" t="str">
        <f t="shared" si="15"/>
        <v>Еще фото</v>
      </c>
      <c r="F310" s="13"/>
      <c r="G310" s="24" t="s">
        <v>88</v>
      </c>
      <c r="H310" s="24" t="s">
        <v>76</v>
      </c>
      <c r="I310" s="24" t="s">
        <v>150</v>
      </c>
      <c r="J310" s="14" t="s">
        <v>29</v>
      </c>
      <c r="K310" s="15" t="s">
        <v>151</v>
      </c>
      <c r="L310" s="57"/>
      <c r="M310" s="14"/>
      <c r="N310" s="14" t="s">
        <v>43</v>
      </c>
      <c r="O310" s="14"/>
      <c r="P310" s="15" t="s">
        <v>359</v>
      </c>
      <c r="Q310" s="16">
        <v>16099</v>
      </c>
      <c r="R310" s="17">
        <v>45</v>
      </c>
      <c r="S310" s="18">
        <v>10182.6175</v>
      </c>
      <c r="T310" s="19" t="s">
        <v>84</v>
      </c>
      <c r="U310" s="20" t="s">
        <v>97</v>
      </c>
      <c r="V310" s="22">
        <v>43</v>
      </c>
      <c r="W310" s="22">
        <v>17</v>
      </c>
      <c r="X310" s="23"/>
    </row>
    <row r="311" spans="1:24" s="1" customFormat="1" ht="17" customHeight="1" x14ac:dyDescent="0.3">
      <c r="A311" s="24" t="s">
        <v>23</v>
      </c>
      <c r="B311" s="24" t="s">
        <v>317</v>
      </c>
      <c r="C311" s="12" t="s">
        <v>379</v>
      </c>
      <c r="D311" s="54"/>
      <c r="E311" s="39" t="str">
        <f t="shared" si="15"/>
        <v>Еще фото</v>
      </c>
      <c r="F311" s="13"/>
      <c r="G311" s="24" t="s">
        <v>88</v>
      </c>
      <c r="H311" s="24" t="s">
        <v>76</v>
      </c>
      <c r="I311" s="24" t="s">
        <v>150</v>
      </c>
      <c r="J311" s="14" t="s">
        <v>29</v>
      </c>
      <c r="K311" s="15" t="s">
        <v>151</v>
      </c>
      <c r="L311" s="57"/>
      <c r="M311" s="14"/>
      <c r="N311" s="14" t="s">
        <v>43</v>
      </c>
      <c r="O311" s="14"/>
      <c r="P311" s="15" t="s">
        <v>359</v>
      </c>
      <c r="Q311" s="16">
        <v>16099</v>
      </c>
      <c r="R311" s="17">
        <v>45</v>
      </c>
      <c r="S311" s="18">
        <v>10182.6175</v>
      </c>
      <c r="T311" s="19" t="s">
        <v>84</v>
      </c>
      <c r="U311" s="20" t="s">
        <v>106</v>
      </c>
      <c r="V311" s="29">
        <v>43.5</v>
      </c>
      <c r="W311" s="22">
        <v>11</v>
      </c>
      <c r="X311" s="23"/>
    </row>
    <row r="312" spans="1:24" s="1" customFormat="1" ht="22.05" customHeight="1" x14ac:dyDescent="0.3">
      <c r="A312" s="24" t="s">
        <v>23</v>
      </c>
      <c r="B312" s="24" t="s">
        <v>317</v>
      </c>
      <c r="C312" s="12" t="s">
        <v>379</v>
      </c>
      <c r="D312" s="55"/>
      <c r="E312" s="39" t="str">
        <f t="shared" si="15"/>
        <v>Еще фото</v>
      </c>
      <c r="F312" s="13"/>
      <c r="G312" s="24" t="s">
        <v>88</v>
      </c>
      <c r="H312" s="24" t="s">
        <v>76</v>
      </c>
      <c r="I312" s="24" t="s">
        <v>150</v>
      </c>
      <c r="J312" s="14" t="s">
        <v>29</v>
      </c>
      <c r="K312" s="15" t="s">
        <v>151</v>
      </c>
      <c r="L312" s="58"/>
      <c r="M312" s="14"/>
      <c r="N312" s="14" t="s">
        <v>43</v>
      </c>
      <c r="O312" s="14"/>
      <c r="P312" s="15" t="s">
        <v>359</v>
      </c>
      <c r="Q312" s="16">
        <v>16099</v>
      </c>
      <c r="R312" s="17">
        <v>45</v>
      </c>
      <c r="S312" s="18">
        <v>10182.6175</v>
      </c>
      <c r="T312" s="19" t="s">
        <v>84</v>
      </c>
      <c r="U312" s="20" t="s">
        <v>108</v>
      </c>
      <c r="V312" s="29">
        <v>44.5</v>
      </c>
      <c r="W312" s="22">
        <v>2</v>
      </c>
      <c r="X312" s="23"/>
    </row>
    <row r="313" spans="1:24" s="1" customFormat="1" ht="11" customHeight="1" x14ac:dyDescent="0.3">
      <c r="A313" s="11" t="s">
        <v>23</v>
      </c>
      <c r="B313" s="11" t="s">
        <v>381</v>
      </c>
      <c r="C313" s="12" t="s">
        <v>382</v>
      </c>
      <c r="D313" s="53"/>
      <c r="E313" s="39" t="str">
        <f t="shared" ref="E313:E325" si="16">HYPERLINK("https://www.google.ru/search?q=U370644&amp;newwindow=1&amp;tbm=isch","Еще фото")</f>
        <v>Еще фото</v>
      </c>
      <c r="F313" s="13"/>
      <c r="G313" s="11" t="s">
        <v>88</v>
      </c>
      <c r="H313" s="11" t="s">
        <v>76</v>
      </c>
      <c r="I313" s="14" t="s">
        <v>150</v>
      </c>
      <c r="J313" s="14" t="s">
        <v>29</v>
      </c>
      <c r="K313" s="15" t="s">
        <v>151</v>
      </c>
      <c r="L313" s="56" t="s">
        <v>383</v>
      </c>
      <c r="M313" s="14"/>
      <c r="N313" s="14" t="s">
        <v>32</v>
      </c>
      <c r="O313" s="14"/>
      <c r="P313" s="15" t="s">
        <v>196</v>
      </c>
      <c r="Q313" s="16">
        <v>14299</v>
      </c>
      <c r="R313" s="17">
        <v>45</v>
      </c>
      <c r="S313" s="18">
        <v>9044.1174999999985</v>
      </c>
      <c r="T313" s="19" t="s">
        <v>84</v>
      </c>
      <c r="U313" s="20" t="s">
        <v>171</v>
      </c>
      <c r="V313" s="29">
        <v>36.5</v>
      </c>
      <c r="W313" s="22">
        <v>4</v>
      </c>
      <c r="X313" s="23"/>
    </row>
    <row r="314" spans="1:24" s="1" customFormat="1" ht="11" customHeight="1" x14ac:dyDescent="0.3">
      <c r="A314" s="24" t="s">
        <v>23</v>
      </c>
      <c r="B314" s="24" t="s">
        <v>381</v>
      </c>
      <c r="C314" s="12" t="s">
        <v>382</v>
      </c>
      <c r="D314" s="54"/>
      <c r="E314" s="39" t="str">
        <f t="shared" si="16"/>
        <v>Еще фото</v>
      </c>
      <c r="F314" s="13"/>
      <c r="G314" s="24" t="s">
        <v>88</v>
      </c>
      <c r="H314" s="24" t="s">
        <v>76</v>
      </c>
      <c r="I314" s="24" t="s">
        <v>150</v>
      </c>
      <c r="J314" s="14" t="s">
        <v>29</v>
      </c>
      <c r="K314" s="15" t="s">
        <v>151</v>
      </c>
      <c r="L314" s="57"/>
      <c r="M314" s="14"/>
      <c r="N314" s="14" t="s">
        <v>32</v>
      </c>
      <c r="O314" s="14"/>
      <c r="P314" s="15" t="s">
        <v>196</v>
      </c>
      <c r="Q314" s="16">
        <v>14299</v>
      </c>
      <c r="R314" s="17">
        <v>45</v>
      </c>
      <c r="S314" s="18">
        <v>9044.1174999999985</v>
      </c>
      <c r="T314" s="19" t="s">
        <v>84</v>
      </c>
      <c r="U314" s="20" t="s">
        <v>161</v>
      </c>
      <c r="V314" s="22">
        <v>37</v>
      </c>
      <c r="W314" s="22">
        <v>3</v>
      </c>
      <c r="X314" s="23"/>
    </row>
    <row r="315" spans="1:24" s="1" customFormat="1" ht="11" customHeight="1" x14ac:dyDescent="0.3">
      <c r="A315" s="24" t="s">
        <v>23</v>
      </c>
      <c r="B315" s="24" t="s">
        <v>381</v>
      </c>
      <c r="C315" s="12" t="s">
        <v>382</v>
      </c>
      <c r="D315" s="54"/>
      <c r="E315" s="39" t="str">
        <f t="shared" si="16"/>
        <v>Еще фото</v>
      </c>
      <c r="F315" s="13"/>
      <c r="G315" s="24" t="s">
        <v>88</v>
      </c>
      <c r="H315" s="24" t="s">
        <v>76</v>
      </c>
      <c r="I315" s="24" t="s">
        <v>150</v>
      </c>
      <c r="J315" s="14" t="s">
        <v>29</v>
      </c>
      <c r="K315" s="15" t="s">
        <v>151</v>
      </c>
      <c r="L315" s="57"/>
      <c r="M315" s="14"/>
      <c r="N315" s="14" t="s">
        <v>32</v>
      </c>
      <c r="O315" s="14"/>
      <c r="P315" s="15" t="s">
        <v>196</v>
      </c>
      <c r="Q315" s="16">
        <v>14299</v>
      </c>
      <c r="R315" s="17">
        <v>45</v>
      </c>
      <c r="S315" s="18">
        <v>9044.1174999999985</v>
      </c>
      <c r="T315" s="19" t="s">
        <v>84</v>
      </c>
      <c r="U315" s="20" t="s">
        <v>142</v>
      </c>
      <c r="V315" s="29">
        <v>37.5</v>
      </c>
      <c r="W315" s="22">
        <v>2</v>
      </c>
      <c r="X315" s="23"/>
    </row>
    <row r="316" spans="1:24" s="1" customFormat="1" ht="11" customHeight="1" x14ac:dyDescent="0.3">
      <c r="A316" s="24" t="s">
        <v>23</v>
      </c>
      <c r="B316" s="24" t="s">
        <v>381</v>
      </c>
      <c r="C316" s="12" t="s">
        <v>382</v>
      </c>
      <c r="D316" s="54"/>
      <c r="E316" s="39" t="str">
        <f t="shared" si="16"/>
        <v>Еще фото</v>
      </c>
      <c r="F316" s="13"/>
      <c r="G316" s="24" t="s">
        <v>88</v>
      </c>
      <c r="H316" s="24" t="s">
        <v>76</v>
      </c>
      <c r="I316" s="24" t="s">
        <v>150</v>
      </c>
      <c r="J316" s="14" t="s">
        <v>29</v>
      </c>
      <c r="K316" s="15" t="s">
        <v>151</v>
      </c>
      <c r="L316" s="57"/>
      <c r="M316" s="14"/>
      <c r="N316" s="14" t="s">
        <v>32</v>
      </c>
      <c r="O316" s="14"/>
      <c r="P316" s="15" t="s">
        <v>196</v>
      </c>
      <c r="Q316" s="16">
        <v>14299</v>
      </c>
      <c r="R316" s="17">
        <v>45</v>
      </c>
      <c r="S316" s="18">
        <v>9044.1174999999985</v>
      </c>
      <c r="T316" s="19" t="s">
        <v>84</v>
      </c>
      <c r="U316" s="20" t="s">
        <v>155</v>
      </c>
      <c r="V316" s="29">
        <v>38.5</v>
      </c>
      <c r="W316" s="22">
        <v>2</v>
      </c>
      <c r="X316" s="23"/>
    </row>
    <row r="317" spans="1:24" s="1" customFormat="1" ht="11" customHeight="1" x14ac:dyDescent="0.3">
      <c r="A317" s="24" t="s">
        <v>23</v>
      </c>
      <c r="B317" s="24" t="s">
        <v>381</v>
      </c>
      <c r="C317" s="12" t="s">
        <v>382</v>
      </c>
      <c r="D317" s="54"/>
      <c r="E317" s="39" t="str">
        <f t="shared" si="16"/>
        <v>Еще фото</v>
      </c>
      <c r="F317" s="13"/>
      <c r="G317" s="24" t="s">
        <v>88</v>
      </c>
      <c r="H317" s="24" t="s">
        <v>76</v>
      </c>
      <c r="I317" s="24" t="s">
        <v>150</v>
      </c>
      <c r="J317" s="14" t="s">
        <v>29</v>
      </c>
      <c r="K317" s="15" t="s">
        <v>151</v>
      </c>
      <c r="L317" s="57"/>
      <c r="M317" s="14"/>
      <c r="N317" s="14" t="s">
        <v>32</v>
      </c>
      <c r="O317" s="14"/>
      <c r="P317" s="15" t="s">
        <v>196</v>
      </c>
      <c r="Q317" s="16">
        <v>14299</v>
      </c>
      <c r="R317" s="17">
        <v>45</v>
      </c>
      <c r="S317" s="18">
        <v>9044.1174999999985</v>
      </c>
      <c r="T317" s="19" t="s">
        <v>84</v>
      </c>
      <c r="U317" s="20" t="s">
        <v>85</v>
      </c>
      <c r="V317" s="22">
        <v>39</v>
      </c>
      <c r="W317" s="22">
        <v>2</v>
      </c>
      <c r="X317" s="23"/>
    </row>
    <row r="318" spans="1:24" s="1" customFormat="1" ht="11" customHeight="1" x14ac:dyDescent="0.3">
      <c r="A318" s="24" t="s">
        <v>23</v>
      </c>
      <c r="B318" s="24" t="s">
        <v>381</v>
      </c>
      <c r="C318" s="12" t="s">
        <v>382</v>
      </c>
      <c r="D318" s="54"/>
      <c r="E318" s="39" t="str">
        <f t="shared" si="16"/>
        <v>Еще фото</v>
      </c>
      <c r="F318" s="13"/>
      <c r="G318" s="24" t="s">
        <v>88</v>
      </c>
      <c r="H318" s="24" t="s">
        <v>76</v>
      </c>
      <c r="I318" s="24" t="s">
        <v>150</v>
      </c>
      <c r="J318" s="14" t="s">
        <v>29</v>
      </c>
      <c r="K318" s="15" t="s">
        <v>151</v>
      </c>
      <c r="L318" s="57"/>
      <c r="M318" s="14"/>
      <c r="N318" s="14" t="s">
        <v>32</v>
      </c>
      <c r="O318" s="14"/>
      <c r="P318" s="15" t="s">
        <v>196</v>
      </c>
      <c r="Q318" s="16">
        <v>14299</v>
      </c>
      <c r="R318" s="17">
        <v>45</v>
      </c>
      <c r="S318" s="18">
        <v>9044.1174999999985</v>
      </c>
      <c r="T318" s="19" t="s">
        <v>84</v>
      </c>
      <c r="U318" s="20" t="s">
        <v>105</v>
      </c>
      <c r="V318" s="29">
        <v>39.5</v>
      </c>
      <c r="W318" s="22">
        <v>3</v>
      </c>
      <c r="X318" s="23"/>
    </row>
    <row r="319" spans="1:24" s="1" customFormat="1" ht="11" customHeight="1" x14ac:dyDescent="0.3">
      <c r="A319" s="24" t="s">
        <v>23</v>
      </c>
      <c r="B319" s="24" t="s">
        <v>381</v>
      </c>
      <c r="C319" s="12" t="s">
        <v>382</v>
      </c>
      <c r="D319" s="54"/>
      <c r="E319" s="39" t="str">
        <f t="shared" si="16"/>
        <v>Еще фото</v>
      </c>
      <c r="F319" s="13"/>
      <c r="G319" s="24" t="s">
        <v>88</v>
      </c>
      <c r="H319" s="24" t="s">
        <v>76</v>
      </c>
      <c r="I319" s="24" t="s">
        <v>150</v>
      </c>
      <c r="J319" s="14" t="s">
        <v>29</v>
      </c>
      <c r="K319" s="15" t="s">
        <v>151</v>
      </c>
      <c r="L319" s="57"/>
      <c r="M319" s="14"/>
      <c r="N319" s="14" t="s">
        <v>32</v>
      </c>
      <c r="O319" s="14"/>
      <c r="P319" s="15" t="s">
        <v>196</v>
      </c>
      <c r="Q319" s="16">
        <v>14299</v>
      </c>
      <c r="R319" s="17">
        <v>45</v>
      </c>
      <c r="S319" s="18">
        <v>9044.1174999999985</v>
      </c>
      <c r="T319" s="19" t="s">
        <v>84</v>
      </c>
      <c r="U319" s="20" t="s">
        <v>93</v>
      </c>
      <c r="V319" s="29">
        <v>40.5</v>
      </c>
      <c r="W319" s="22">
        <v>10</v>
      </c>
      <c r="X319" s="23"/>
    </row>
    <row r="320" spans="1:24" s="1" customFormat="1" ht="11" customHeight="1" x14ac:dyDescent="0.3">
      <c r="A320" s="24" t="s">
        <v>23</v>
      </c>
      <c r="B320" s="24" t="s">
        <v>381</v>
      </c>
      <c r="C320" s="12" t="s">
        <v>382</v>
      </c>
      <c r="D320" s="54"/>
      <c r="E320" s="39" t="str">
        <f t="shared" si="16"/>
        <v>Еще фото</v>
      </c>
      <c r="F320" s="13"/>
      <c r="G320" s="24" t="s">
        <v>88</v>
      </c>
      <c r="H320" s="24" t="s">
        <v>76</v>
      </c>
      <c r="I320" s="24" t="s">
        <v>150</v>
      </c>
      <c r="J320" s="14" t="s">
        <v>29</v>
      </c>
      <c r="K320" s="15" t="s">
        <v>151</v>
      </c>
      <c r="L320" s="57"/>
      <c r="M320" s="14"/>
      <c r="N320" s="14" t="s">
        <v>32</v>
      </c>
      <c r="O320" s="14"/>
      <c r="P320" s="15" t="s">
        <v>196</v>
      </c>
      <c r="Q320" s="16">
        <v>14299</v>
      </c>
      <c r="R320" s="17">
        <v>45</v>
      </c>
      <c r="S320" s="18">
        <v>9044.1174999999985</v>
      </c>
      <c r="T320" s="19" t="s">
        <v>84</v>
      </c>
      <c r="U320" s="20" t="s">
        <v>94</v>
      </c>
      <c r="V320" s="22">
        <v>41</v>
      </c>
      <c r="W320" s="22">
        <v>11</v>
      </c>
      <c r="X320" s="23"/>
    </row>
    <row r="321" spans="1:24" s="1" customFormat="1" ht="11" customHeight="1" x14ac:dyDescent="0.3">
      <c r="A321" s="24" t="s">
        <v>23</v>
      </c>
      <c r="B321" s="24" t="s">
        <v>381</v>
      </c>
      <c r="C321" s="12" t="s">
        <v>382</v>
      </c>
      <c r="D321" s="54"/>
      <c r="E321" s="39" t="str">
        <f t="shared" si="16"/>
        <v>Еще фото</v>
      </c>
      <c r="F321" s="13"/>
      <c r="G321" s="24" t="s">
        <v>88</v>
      </c>
      <c r="H321" s="24" t="s">
        <v>76</v>
      </c>
      <c r="I321" s="24" t="s">
        <v>150</v>
      </c>
      <c r="J321" s="14" t="s">
        <v>29</v>
      </c>
      <c r="K321" s="15" t="s">
        <v>151</v>
      </c>
      <c r="L321" s="57"/>
      <c r="M321" s="14"/>
      <c r="N321" s="14" t="s">
        <v>32</v>
      </c>
      <c r="O321" s="14"/>
      <c r="P321" s="15" t="s">
        <v>196</v>
      </c>
      <c r="Q321" s="16">
        <v>14299</v>
      </c>
      <c r="R321" s="17">
        <v>45</v>
      </c>
      <c r="S321" s="18">
        <v>9044.1174999999985</v>
      </c>
      <c r="T321" s="19" t="s">
        <v>84</v>
      </c>
      <c r="U321" s="20" t="s">
        <v>95</v>
      </c>
      <c r="V321" s="29">
        <v>41.5</v>
      </c>
      <c r="W321" s="22">
        <v>12</v>
      </c>
      <c r="X321" s="23"/>
    </row>
    <row r="322" spans="1:24" s="1" customFormat="1" ht="11" customHeight="1" x14ac:dyDescent="0.3">
      <c r="A322" s="14" t="s">
        <v>23</v>
      </c>
      <c r="B322" s="14" t="s">
        <v>381</v>
      </c>
      <c r="C322" s="12" t="s">
        <v>382</v>
      </c>
      <c r="D322" s="54"/>
      <c r="E322" s="39" t="str">
        <f t="shared" si="16"/>
        <v>Еще фото</v>
      </c>
      <c r="F322" s="31"/>
      <c r="G322" s="14" t="s">
        <v>88</v>
      </c>
      <c r="H322" s="14" t="s">
        <v>76</v>
      </c>
      <c r="I322" s="14" t="s">
        <v>150</v>
      </c>
      <c r="J322" s="14" t="s">
        <v>29</v>
      </c>
      <c r="K322" s="14" t="s">
        <v>151</v>
      </c>
      <c r="L322" s="57"/>
      <c r="M322" s="14"/>
      <c r="N322" s="14" t="s">
        <v>32</v>
      </c>
      <c r="O322" s="14"/>
      <c r="P322" s="14" t="s">
        <v>196</v>
      </c>
      <c r="Q322" s="32">
        <v>14299</v>
      </c>
      <c r="R322" s="33">
        <v>45</v>
      </c>
      <c r="S322" s="34">
        <v>9044.1174999999985</v>
      </c>
      <c r="T322" s="19" t="s">
        <v>84</v>
      </c>
      <c r="U322" s="20" t="s">
        <v>96</v>
      </c>
      <c r="V322" s="22">
        <v>42</v>
      </c>
      <c r="W322" s="22">
        <v>14</v>
      </c>
      <c r="X322" s="23"/>
    </row>
    <row r="323" spans="1:24" s="1" customFormat="1" ht="11" customHeight="1" x14ac:dyDescent="0.3">
      <c r="A323" s="14" t="s">
        <v>23</v>
      </c>
      <c r="B323" s="14" t="s">
        <v>381</v>
      </c>
      <c r="C323" s="12" t="s">
        <v>382</v>
      </c>
      <c r="D323" s="54"/>
      <c r="E323" s="39" t="str">
        <f t="shared" si="16"/>
        <v>Еще фото</v>
      </c>
      <c r="F323" s="31"/>
      <c r="G323" s="14" t="s">
        <v>88</v>
      </c>
      <c r="H323" s="14" t="s">
        <v>76</v>
      </c>
      <c r="I323" s="14" t="s">
        <v>150</v>
      </c>
      <c r="J323" s="14" t="s">
        <v>29</v>
      </c>
      <c r="K323" s="14" t="s">
        <v>151</v>
      </c>
      <c r="L323" s="57"/>
      <c r="M323" s="14"/>
      <c r="N323" s="14" t="s">
        <v>32</v>
      </c>
      <c r="O323" s="14"/>
      <c r="P323" s="14" t="s">
        <v>196</v>
      </c>
      <c r="Q323" s="32">
        <v>14299</v>
      </c>
      <c r="R323" s="33">
        <v>45</v>
      </c>
      <c r="S323" s="34">
        <v>9044.1174999999985</v>
      </c>
      <c r="T323" s="19" t="s">
        <v>84</v>
      </c>
      <c r="U323" s="20" t="s">
        <v>97</v>
      </c>
      <c r="V323" s="22">
        <v>43</v>
      </c>
      <c r="W323" s="22">
        <v>14</v>
      </c>
      <c r="X323" s="23"/>
    </row>
    <row r="324" spans="1:24" s="1" customFormat="1" ht="11" customHeight="1" x14ac:dyDescent="0.3">
      <c r="A324" s="14" t="s">
        <v>23</v>
      </c>
      <c r="B324" s="14" t="s">
        <v>381</v>
      </c>
      <c r="C324" s="12" t="s">
        <v>382</v>
      </c>
      <c r="D324" s="54"/>
      <c r="E324" s="39" t="str">
        <f t="shared" si="16"/>
        <v>Еще фото</v>
      </c>
      <c r="F324" s="31"/>
      <c r="G324" s="14" t="s">
        <v>88</v>
      </c>
      <c r="H324" s="14" t="s">
        <v>76</v>
      </c>
      <c r="I324" s="14" t="s">
        <v>150</v>
      </c>
      <c r="J324" s="14" t="s">
        <v>29</v>
      </c>
      <c r="K324" s="14" t="s">
        <v>151</v>
      </c>
      <c r="L324" s="57"/>
      <c r="M324" s="14"/>
      <c r="N324" s="14" t="s">
        <v>32</v>
      </c>
      <c r="O324" s="14"/>
      <c r="P324" s="14" t="s">
        <v>196</v>
      </c>
      <c r="Q324" s="32">
        <v>14299</v>
      </c>
      <c r="R324" s="33">
        <v>45</v>
      </c>
      <c r="S324" s="34">
        <v>9044.1174999999985</v>
      </c>
      <c r="T324" s="19" t="s">
        <v>84</v>
      </c>
      <c r="U324" s="20" t="s">
        <v>106</v>
      </c>
      <c r="V324" s="29">
        <v>43.5</v>
      </c>
      <c r="W324" s="22">
        <v>8</v>
      </c>
      <c r="X324" s="23"/>
    </row>
    <row r="325" spans="1:24" s="1" customFormat="1" ht="11" customHeight="1" x14ac:dyDescent="0.3">
      <c r="A325" s="14" t="s">
        <v>23</v>
      </c>
      <c r="B325" s="14" t="s">
        <v>381</v>
      </c>
      <c r="C325" s="12" t="s">
        <v>382</v>
      </c>
      <c r="D325" s="55"/>
      <c r="E325" s="39" t="str">
        <f t="shared" si="16"/>
        <v>Еще фото</v>
      </c>
      <c r="F325" s="31"/>
      <c r="G325" s="14" t="s">
        <v>88</v>
      </c>
      <c r="H325" s="14" t="s">
        <v>76</v>
      </c>
      <c r="I325" s="14" t="s">
        <v>150</v>
      </c>
      <c r="J325" s="14" t="s">
        <v>29</v>
      </c>
      <c r="K325" s="14" t="s">
        <v>151</v>
      </c>
      <c r="L325" s="58"/>
      <c r="M325" s="14"/>
      <c r="N325" s="14" t="s">
        <v>32</v>
      </c>
      <c r="O325" s="14"/>
      <c r="P325" s="14" t="s">
        <v>196</v>
      </c>
      <c r="Q325" s="32">
        <v>14299</v>
      </c>
      <c r="R325" s="33">
        <v>45</v>
      </c>
      <c r="S325" s="34">
        <v>9044.1174999999985</v>
      </c>
      <c r="T325" s="19" t="s">
        <v>84</v>
      </c>
      <c r="U325" s="20" t="s">
        <v>120</v>
      </c>
      <c r="V325" s="29">
        <v>45.5</v>
      </c>
      <c r="W325" s="22">
        <v>1</v>
      </c>
      <c r="X325" s="23"/>
    </row>
    <row r="326" spans="1:24" s="1" customFormat="1" ht="52.05" customHeight="1" x14ac:dyDescent="0.3">
      <c r="A326" s="11" t="s">
        <v>23</v>
      </c>
      <c r="B326" s="11" t="s">
        <v>381</v>
      </c>
      <c r="C326" s="12" t="s">
        <v>384</v>
      </c>
      <c r="D326" s="59"/>
      <c r="E326" s="39" t="str">
        <f>HYPERLINK("https://www.google.ru/search?q=U370CC&amp;newwindow=1&amp;tbm=isch","Еще фото")</f>
        <v>Еще фото</v>
      </c>
      <c r="F326" s="13"/>
      <c r="G326" s="11" t="s">
        <v>88</v>
      </c>
      <c r="H326" s="11" t="s">
        <v>76</v>
      </c>
      <c r="I326" s="14" t="s">
        <v>150</v>
      </c>
      <c r="J326" s="14" t="s">
        <v>29</v>
      </c>
      <c r="K326" s="15" t="s">
        <v>151</v>
      </c>
      <c r="L326" s="56" t="s">
        <v>385</v>
      </c>
      <c r="M326" s="14"/>
      <c r="N326" s="14" t="s">
        <v>32</v>
      </c>
      <c r="O326" s="14"/>
      <c r="P326" s="15" t="s">
        <v>275</v>
      </c>
      <c r="Q326" s="16">
        <v>17699</v>
      </c>
      <c r="R326" s="17">
        <v>45</v>
      </c>
      <c r="S326" s="18">
        <v>11194.6175</v>
      </c>
      <c r="T326" s="19" t="s">
        <v>84</v>
      </c>
      <c r="U326" s="20" t="s">
        <v>206</v>
      </c>
      <c r="V326" s="22">
        <v>35</v>
      </c>
      <c r="W326" s="22">
        <v>3</v>
      </c>
      <c r="X326" s="23"/>
    </row>
    <row r="327" spans="1:24" s="1" customFormat="1" ht="61.05" customHeight="1" x14ac:dyDescent="0.3">
      <c r="A327" s="24" t="s">
        <v>23</v>
      </c>
      <c r="B327" s="24" t="s">
        <v>381</v>
      </c>
      <c r="C327" s="12" t="s">
        <v>384</v>
      </c>
      <c r="D327" s="60"/>
      <c r="E327" s="39" t="str">
        <f>HYPERLINK("https://www.google.ru/search?q=U370CC&amp;newwindow=1&amp;tbm=isch","Еще фото")</f>
        <v>Еще фото</v>
      </c>
      <c r="F327" s="13"/>
      <c r="G327" s="24" t="s">
        <v>88</v>
      </c>
      <c r="H327" s="24" t="s">
        <v>76</v>
      </c>
      <c r="I327" s="24" t="s">
        <v>150</v>
      </c>
      <c r="J327" s="14" t="s">
        <v>29</v>
      </c>
      <c r="K327" s="15" t="s">
        <v>151</v>
      </c>
      <c r="L327" s="58"/>
      <c r="M327" s="14"/>
      <c r="N327" s="14" t="s">
        <v>32</v>
      </c>
      <c r="O327" s="14"/>
      <c r="P327" s="15" t="s">
        <v>275</v>
      </c>
      <c r="Q327" s="16">
        <v>17699</v>
      </c>
      <c r="R327" s="17">
        <v>45</v>
      </c>
      <c r="S327" s="18">
        <v>11194.6175</v>
      </c>
      <c r="T327" s="19" t="s">
        <v>84</v>
      </c>
      <c r="U327" s="20" t="s">
        <v>222</v>
      </c>
      <c r="V327" s="22">
        <v>36</v>
      </c>
      <c r="W327" s="22">
        <v>1</v>
      </c>
      <c r="X327" s="23"/>
    </row>
    <row r="328" spans="1:24" s="1" customFormat="1" ht="108" customHeight="1" x14ac:dyDescent="0.3">
      <c r="A328" s="11" t="s">
        <v>23</v>
      </c>
      <c r="B328" s="11" t="s">
        <v>386</v>
      </c>
      <c r="C328" s="12" t="s">
        <v>387</v>
      </c>
      <c r="D328" s="28"/>
      <c r="E328" s="39" t="str">
        <f>HYPERLINK("https://www.google.ru/search?q=U40825M&amp;newwindow=1&amp;tbm=isch","Еще фото")</f>
        <v>Еще фото</v>
      </c>
      <c r="F328" s="13"/>
      <c r="G328" s="11" t="s">
        <v>88</v>
      </c>
      <c r="H328" s="11" t="s">
        <v>76</v>
      </c>
      <c r="I328" s="14" t="s">
        <v>150</v>
      </c>
      <c r="J328" s="14" t="s">
        <v>29</v>
      </c>
      <c r="K328" s="15" t="s">
        <v>151</v>
      </c>
      <c r="L328" s="14" t="s">
        <v>388</v>
      </c>
      <c r="M328" s="14"/>
      <c r="N328" s="14" t="s">
        <v>145</v>
      </c>
      <c r="O328" s="14"/>
      <c r="P328" s="15" t="s">
        <v>139</v>
      </c>
      <c r="Q328" s="16">
        <v>12399</v>
      </c>
      <c r="R328" s="17">
        <v>45</v>
      </c>
      <c r="S328" s="18">
        <v>7842.3674999999994</v>
      </c>
      <c r="T328" s="19" t="s">
        <v>84</v>
      </c>
      <c r="U328" s="20" t="s">
        <v>96</v>
      </c>
      <c r="V328" s="22">
        <v>42</v>
      </c>
      <c r="W328" s="22">
        <v>1</v>
      </c>
      <c r="X328" s="23"/>
    </row>
    <row r="329" spans="1:24" s="1" customFormat="1" ht="52.05" customHeight="1" x14ac:dyDescent="0.3">
      <c r="A329" s="11" t="s">
        <v>23</v>
      </c>
      <c r="B329" s="11" t="s">
        <v>386</v>
      </c>
      <c r="C329" s="12" t="s">
        <v>389</v>
      </c>
      <c r="D329" s="59"/>
      <c r="E329" s="39" t="str">
        <f>HYPERLINK("https://www.google.ru/search?q=U4089BN&amp;newwindow=1&amp;tbm=isch","Еще фото")</f>
        <v>Еще фото</v>
      </c>
      <c r="F329" s="13"/>
      <c r="G329" s="11" t="s">
        <v>88</v>
      </c>
      <c r="H329" s="11" t="s">
        <v>76</v>
      </c>
      <c r="I329" s="14" t="s">
        <v>150</v>
      </c>
      <c r="J329" s="14" t="s">
        <v>29</v>
      </c>
      <c r="K329" s="15" t="s">
        <v>151</v>
      </c>
      <c r="L329" s="56" t="s">
        <v>390</v>
      </c>
      <c r="M329" s="14"/>
      <c r="N329" s="14" t="s">
        <v>43</v>
      </c>
      <c r="O329" s="14"/>
      <c r="P329" s="15" t="s">
        <v>139</v>
      </c>
      <c r="Q329" s="16">
        <v>12699</v>
      </c>
      <c r="R329" s="17">
        <v>45</v>
      </c>
      <c r="S329" s="18">
        <v>8032.1174999999994</v>
      </c>
      <c r="T329" s="19" t="s">
        <v>84</v>
      </c>
      <c r="U329" s="20" t="s">
        <v>96</v>
      </c>
      <c r="V329" s="22">
        <v>42</v>
      </c>
      <c r="W329" s="22">
        <v>1</v>
      </c>
      <c r="X329" s="23"/>
    </row>
    <row r="330" spans="1:24" s="1" customFormat="1" ht="61.05" customHeight="1" x14ac:dyDescent="0.3">
      <c r="A330" s="24" t="s">
        <v>23</v>
      </c>
      <c r="B330" s="24" t="s">
        <v>386</v>
      </c>
      <c r="C330" s="12" t="s">
        <v>389</v>
      </c>
      <c r="D330" s="60"/>
      <c r="E330" s="39" t="str">
        <f>HYPERLINK("https://www.google.ru/search?q=U4089BN&amp;newwindow=1&amp;tbm=isch","Еще фото")</f>
        <v>Еще фото</v>
      </c>
      <c r="F330" s="13"/>
      <c r="G330" s="24" t="s">
        <v>88</v>
      </c>
      <c r="H330" s="24" t="s">
        <v>76</v>
      </c>
      <c r="I330" s="24" t="s">
        <v>150</v>
      </c>
      <c r="J330" s="14" t="s">
        <v>29</v>
      </c>
      <c r="K330" s="15" t="s">
        <v>151</v>
      </c>
      <c r="L330" s="58"/>
      <c r="M330" s="14"/>
      <c r="N330" s="14" t="s">
        <v>43</v>
      </c>
      <c r="O330" s="14"/>
      <c r="P330" s="15" t="s">
        <v>139</v>
      </c>
      <c r="Q330" s="16">
        <v>12699</v>
      </c>
      <c r="R330" s="17">
        <v>45</v>
      </c>
      <c r="S330" s="18">
        <v>8032.1174999999994</v>
      </c>
      <c r="T330" s="19" t="s">
        <v>84</v>
      </c>
      <c r="U330" s="20" t="s">
        <v>106</v>
      </c>
      <c r="V330" s="29">
        <v>43.5</v>
      </c>
      <c r="W330" s="22">
        <v>1</v>
      </c>
      <c r="X330" s="23"/>
    </row>
    <row r="331" spans="1:24" s="1" customFormat="1" ht="17" customHeight="1" x14ac:dyDescent="0.3">
      <c r="A331" s="11" t="s">
        <v>23</v>
      </c>
      <c r="B331" s="11" t="s">
        <v>193</v>
      </c>
      <c r="C331" s="12" t="s">
        <v>391</v>
      </c>
      <c r="D331" s="53"/>
      <c r="E331" s="39" t="str">
        <f t="shared" ref="E331:E336" si="17">HYPERLINK("https://www.google.ru/search?q=U4717CF&amp;newwindow=1&amp;tbm=isch","Еще фото")</f>
        <v>Еще фото</v>
      </c>
      <c r="F331" s="13"/>
      <c r="G331" s="11" t="s">
        <v>88</v>
      </c>
      <c r="H331" s="11" t="s">
        <v>76</v>
      </c>
      <c r="I331" s="14" t="s">
        <v>150</v>
      </c>
      <c r="J331" s="14" t="s">
        <v>29</v>
      </c>
      <c r="K331" s="15" t="s">
        <v>151</v>
      </c>
      <c r="L331" s="56" t="s">
        <v>195</v>
      </c>
      <c r="M331" s="14"/>
      <c r="N331" s="14" t="s">
        <v>32</v>
      </c>
      <c r="O331" s="14"/>
      <c r="P331" s="15" t="s">
        <v>196</v>
      </c>
      <c r="Q331" s="16">
        <v>14899</v>
      </c>
      <c r="R331" s="17">
        <v>45</v>
      </c>
      <c r="S331" s="18">
        <v>9423.6175000000003</v>
      </c>
      <c r="T331" s="19" t="s">
        <v>84</v>
      </c>
      <c r="U331" s="20" t="s">
        <v>142</v>
      </c>
      <c r="V331" s="29">
        <v>37.5</v>
      </c>
      <c r="W331" s="22">
        <v>1</v>
      </c>
      <c r="X331" s="23"/>
    </row>
    <row r="332" spans="1:24" s="1" customFormat="1" ht="17" customHeight="1" x14ac:dyDescent="0.3">
      <c r="A332" s="24" t="s">
        <v>23</v>
      </c>
      <c r="B332" s="24" t="s">
        <v>193</v>
      </c>
      <c r="C332" s="12" t="s">
        <v>391</v>
      </c>
      <c r="D332" s="54"/>
      <c r="E332" s="39" t="str">
        <f t="shared" si="17"/>
        <v>Еще фото</v>
      </c>
      <c r="F332" s="13"/>
      <c r="G332" s="24" t="s">
        <v>88</v>
      </c>
      <c r="H332" s="24" t="s">
        <v>76</v>
      </c>
      <c r="I332" s="24" t="s">
        <v>150</v>
      </c>
      <c r="J332" s="14" t="s">
        <v>29</v>
      </c>
      <c r="K332" s="15" t="s">
        <v>151</v>
      </c>
      <c r="L332" s="57"/>
      <c r="M332" s="14"/>
      <c r="N332" s="14" t="s">
        <v>32</v>
      </c>
      <c r="O332" s="14"/>
      <c r="P332" s="15" t="s">
        <v>196</v>
      </c>
      <c r="Q332" s="16">
        <v>14899</v>
      </c>
      <c r="R332" s="17">
        <v>45</v>
      </c>
      <c r="S332" s="18">
        <v>9423.6175000000003</v>
      </c>
      <c r="T332" s="19" t="s">
        <v>84</v>
      </c>
      <c r="U332" s="20" t="s">
        <v>155</v>
      </c>
      <c r="V332" s="29">
        <v>38.5</v>
      </c>
      <c r="W332" s="22">
        <v>2</v>
      </c>
      <c r="X332" s="23"/>
    </row>
    <row r="333" spans="1:24" s="1" customFormat="1" ht="17" customHeight="1" x14ac:dyDescent="0.3">
      <c r="A333" s="24" t="s">
        <v>23</v>
      </c>
      <c r="B333" s="24" t="s">
        <v>193</v>
      </c>
      <c r="C333" s="12" t="s">
        <v>391</v>
      </c>
      <c r="D333" s="54"/>
      <c r="E333" s="39" t="str">
        <f t="shared" si="17"/>
        <v>Еще фото</v>
      </c>
      <c r="F333" s="13"/>
      <c r="G333" s="24" t="s">
        <v>88</v>
      </c>
      <c r="H333" s="24" t="s">
        <v>76</v>
      </c>
      <c r="I333" s="24" t="s">
        <v>150</v>
      </c>
      <c r="J333" s="14" t="s">
        <v>29</v>
      </c>
      <c r="K333" s="15" t="s">
        <v>151</v>
      </c>
      <c r="L333" s="57"/>
      <c r="M333" s="14"/>
      <c r="N333" s="14" t="s">
        <v>32</v>
      </c>
      <c r="O333" s="14"/>
      <c r="P333" s="15" t="s">
        <v>196</v>
      </c>
      <c r="Q333" s="16">
        <v>14899</v>
      </c>
      <c r="R333" s="17">
        <v>45</v>
      </c>
      <c r="S333" s="18">
        <v>9423.6175000000003</v>
      </c>
      <c r="T333" s="19" t="s">
        <v>84</v>
      </c>
      <c r="U333" s="20" t="s">
        <v>93</v>
      </c>
      <c r="V333" s="29">
        <v>40.5</v>
      </c>
      <c r="W333" s="22">
        <v>5</v>
      </c>
      <c r="X333" s="23"/>
    </row>
    <row r="334" spans="1:24" s="1" customFormat="1" ht="17" customHeight="1" x14ac:dyDescent="0.3">
      <c r="A334" s="24" t="s">
        <v>23</v>
      </c>
      <c r="B334" s="24" t="s">
        <v>193</v>
      </c>
      <c r="C334" s="12" t="s">
        <v>391</v>
      </c>
      <c r="D334" s="54"/>
      <c r="E334" s="39" t="str">
        <f t="shared" si="17"/>
        <v>Еще фото</v>
      </c>
      <c r="F334" s="13"/>
      <c r="G334" s="24" t="s">
        <v>88</v>
      </c>
      <c r="H334" s="24" t="s">
        <v>76</v>
      </c>
      <c r="I334" s="24" t="s">
        <v>150</v>
      </c>
      <c r="J334" s="14" t="s">
        <v>29</v>
      </c>
      <c r="K334" s="15" t="s">
        <v>151</v>
      </c>
      <c r="L334" s="57"/>
      <c r="M334" s="14"/>
      <c r="N334" s="14" t="s">
        <v>32</v>
      </c>
      <c r="O334" s="14"/>
      <c r="P334" s="15" t="s">
        <v>196</v>
      </c>
      <c r="Q334" s="16">
        <v>14899</v>
      </c>
      <c r="R334" s="17">
        <v>45</v>
      </c>
      <c r="S334" s="18">
        <v>9423.6175000000003</v>
      </c>
      <c r="T334" s="19" t="s">
        <v>84</v>
      </c>
      <c r="U334" s="20" t="s">
        <v>94</v>
      </c>
      <c r="V334" s="22">
        <v>41</v>
      </c>
      <c r="W334" s="22">
        <v>3</v>
      </c>
      <c r="X334" s="23"/>
    </row>
    <row r="335" spans="1:24" s="1" customFormat="1" ht="17" customHeight="1" x14ac:dyDescent="0.3">
      <c r="A335" s="24" t="s">
        <v>23</v>
      </c>
      <c r="B335" s="24" t="s">
        <v>193</v>
      </c>
      <c r="C335" s="12" t="s">
        <v>391</v>
      </c>
      <c r="D335" s="54"/>
      <c r="E335" s="39" t="str">
        <f t="shared" si="17"/>
        <v>Еще фото</v>
      </c>
      <c r="F335" s="13"/>
      <c r="G335" s="24" t="s">
        <v>88</v>
      </c>
      <c r="H335" s="24" t="s">
        <v>76</v>
      </c>
      <c r="I335" s="24" t="s">
        <v>150</v>
      </c>
      <c r="J335" s="14" t="s">
        <v>29</v>
      </c>
      <c r="K335" s="15" t="s">
        <v>151</v>
      </c>
      <c r="L335" s="57"/>
      <c r="M335" s="14"/>
      <c r="N335" s="14" t="s">
        <v>32</v>
      </c>
      <c r="O335" s="14"/>
      <c r="P335" s="15" t="s">
        <v>196</v>
      </c>
      <c r="Q335" s="16">
        <v>14899</v>
      </c>
      <c r="R335" s="17">
        <v>45</v>
      </c>
      <c r="S335" s="18">
        <v>9423.6175000000003</v>
      </c>
      <c r="T335" s="19" t="s">
        <v>84</v>
      </c>
      <c r="U335" s="20" t="s">
        <v>95</v>
      </c>
      <c r="V335" s="29">
        <v>41.5</v>
      </c>
      <c r="W335" s="22">
        <v>3</v>
      </c>
      <c r="X335" s="23"/>
    </row>
    <row r="336" spans="1:24" s="1" customFormat="1" ht="22.05" customHeight="1" x14ac:dyDescent="0.3">
      <c r="A336" s="24" t="s">
        <v>23</v>
      </c>
      <c r="B336" s="24" t="s">
        <v>193</v>
      </c>
      <c r="C336" s="12" t="s">
        <v>391</v>
      </c>
      <c r="D336" s="55"/>
      <c r="E336" s="39" t="str">
        <f t="shared" si="17"/>
        <v>Еще фото</v>
      </c>
      <c r="F336" s="13"/>
      <c r="G336" s="24" t="s">
        <v>88</v>
      </c>
      <c r="H336" s="24" t="s">
        <v>76</v>
      </c>
      <c r="I336" s="24" t="s">
        <v>150</v>
      </c>
      <c r="J336" s="14" t="s">
        <v>29</v>
      </c>
      <c r="K336" s="15" t="s">
        <v>151</v>
      </c>
      <c r="L336" s="58"/>
      <c r="M336" s="14"/>
      <c r="N336" s="14" t="s">
        <v>32</v>
      </c>
      <c r="O336" s="14"/>
      <c r="P336" s="15" t="s">
        <v>196</v>
      </c>
      <c r="Q336" s="16">
        <v>14899</v>
      </c>
      <c r="R336" s="17">
        <v>45</v>
      </c>
      <c r="S336" s="18">
        <v>9423.6175000000003</v>
      </c>
      <c r="T336" s="19" t="s">
        <v>84</v>
      </c>
      <c r="U336" s="20" t="s">
        <v>97</v>
      </c>
      <c r="V336" s="22">
        <v>43</v>
      </c>
      <c r="W336" s="22">
        <v>2</v>
      </c>
      <c r="X336" s="23"/>
    </row>
    <row r="337" spans="1:24" s="1" customFormat="1" ht="35" customHeight="1" x14ac:dyDescent="0.3">
      <c r="A337" s="11" t="s">
        <v>23</v>
      </c>
      <c r="B337" s="11" t="s">
        <v>193</v>
      </c>
      <c r="C337" s="12" t="s">
        <v>392</v>
      </c>
      <c r="D337" s="53"/>
      <c r="E337" s="39" t="str">
        <f>HYPERLINK("https://www.google.ru/search?q=U471993&amp;newwindow=1&amp;tbm=isch","Еще фото")</f>
        <v>Еще фото</v>
      </c>
      <c r="F337" s="13"/>
      <c r="G337" s="11" t="s">
        <v>88</v>
      </c>
      <c r="H337" s="11" t="s">
        <v>76</v>
      </c>
      <c r="I337" s="14" t="s">
        <v>150</v>
      </c>
      <c r="J337" s="14" t="s">
        <v>29</v>
      </c>
      <c r="K337" s="15" t="s">
        <v>151</v>
      </c>
      <c r="L337" s="56" t="s">
        <v>393</v>
      </c>
      <c r="M337" s="14"/>
      <c r="N337" s="14" t="s">
        <v>43</v>
      </c>
      <c r="O337" s="14"/>
      <c r="P337" s="15" t="s">
        <v>394</v>
      </c>
      <c r="Q337" s="16">
        <v>13599</v>
      </c>
      <c r="R337" s="17">
        <v>45</v>
      </c>
      <c r="S337" s="18">
        <v>8601.3674999999985</v>
      </c>
      <c r="T337" s="19" t="s">
        <v>84</v>
      </c>
      <c r="U337" s="20" t="s">
        <v>97</v>
      </c>
      <c r="V337" s="22">
        <v>43</v>
      </c>
      <c r="W337" s="22">
        <v>1</v>
      </c>
      <c r="X337" s="23"/>
    </row>
    <row r="338" spans="1:24" s="1" customFormat="1" ht="35" customHeight="1" x14ac:dyDescent="0.3">
      <c r="A338" s="24" t="s">
        <v>23</v>
      </c>
      <c r="B338" s="24" t="s">
        <v>193</v>
      </c>
      <c r="C338" s="12" t="s">
        <v>392</v>
      </c>
      <c r="D338" s="54"/>
      <c r="E338" s="39" t="str">
        <f>HYPERLINK("https://www.google.ru/search?q=U471993&amp;newwindow=1&amp;tbm=isch","Еще фото")</f>
        <v>Еще фото</v>
      </c>
      <c r="F338" s="13"/>
      <c r="G338" s="24" t="s">
        <v>88</v>
      </c>
      <c r="H338" s="24" t="s">
        <v>76</v>
      </c>
      <c r="I338" s="24" t="s">
        <v>150</v>
      </c>
      <c r="J338" s="14" t="s">
        <v>29</v>
      </c>
      <c r="K338" s="15" t="s">
        <v>151</v>
      </c>
      <c r="L338" s="57"/>
      <c r="M338" s="14"/>
      <c r="N338" s="14" t="s">
        <v>43</v>
      </c>
      <c r="O338" s="14"/>
      <c r="P338" s="15" t="s">
        <v>394</v>
      </c>
      <c r="Q338" s="16">
        <v>13599</v>
      </c>
      <c r="R338" s="17">
        <v>45</v>
      </c>
      <c r="S338" s="18">
        <v>8601.3674999999985</v>
      </c>
      <c r="T338" s="19" t="s">
        <v>84</v>
      </c>
      <c r="U338" s="20" t="s">
        <v>106</v>
      </c>
      <c r="V338" s="29">
        <v>43.5</v>
      </c>
      <c r="W338" s="22">
        <v>3</v>
      </c>
      <c r="X338" s="23"/>
    </row>
    <row r="339" spans="1:24" s="1" customFormat="1" ht="37.049999999999997" customHeight="1" x14ac:dyDescent="0.3">
      <c r="A339" s="24" t="s">
        <v>23</v>
      </c>
      <c r="B339" s="24" t="s">
        <v>193</v>
      </c>
      <c r="C339" s="12" t="s">
        <v>392</v>
      </c>
      <c r="D339" s="55"/>
      <c r="E339" s="39" t="str">
        <f>HYPERLINK("https://www.google.ru/search?q=U471993&amp;newwindow=1&amp;tbm=isch","Еще фото")</f>
        <v>Еще фото</v>
      </c>
      <c r="F339" s="13"/>
      <c r="G339" s="24" t="s">
        <v>88</v>
      </c>
      <c r="H339" s="24" t="s">
        <v>76</v>
      </c>
      <c r="I339" s="24" t="s">
        <v>150</v>
      </c>
      <c r="J339" s="14" t="s">
        <v>29</v>
      </c>
      <c r="K339" s="15" t="s">
        <v>151</v>
      </c>
      <c r="L339" s="58"/>
      <c r="M339" s="14"/>
      <c r="N339" s="14" t="s">
        <v>43</v>
      </c>
      <c r="O339" s="14"/>
      <c r="P339" s="15" t="s">
        <v>394</v>
      </c>
      <c r="Q339" s="16">
        <v>13599</v>
      </c>
      <c r="R339" s="17">
        <v>45</v>
      </c>
      <c r="S339" s="18">
        <v>8601.3674999999985</v>
      </c>
      <c r="T339" s="19" t="s">
        <v>84</v>
      </c>
      <c r="U339" s="20" t="s">
        <v>107</v>
      </c>
      <c r="V339" s="22">
        <v>44</v>
      </c>
      <c r="W339" s="22">
        <v>1</v>
      </c>
      <c r="X339" s="23"/>
    </row>
    <row r="340" spans="1:24" s="1" customFormat="1" ht="35" customHeight="1" x14ac:dyDescent="0.3">
      <c r="A340" s="11" t="s">
        <v>23</v>
      </c>
      <c r="B340" s="11" t="s">
        <v>198</v>
      </c>
      <c r="C340" s="12" t="s">
        <v>395</v>
      </c>
      <c r="D340" s="53"/>
      <c r="E340" s="39" t="str">
        <f>HYPERLINK("https://www.google.ru/search?q=U509163&amp;newwindow=1&amp;tbm=isch","Еще фото")</f>
        <v>Еще фото</v>
      </c>
      <c r="F340" s="13"/>
      <c r="G340" s="11" t="s">
        <v>88</v>
      </c>
      <c r="H340" s="11" t="s">
        <v>76</v>
      </c>
      <c r="I340" s="14" t="s">
        <v>150</v>
      </c>
      <c r="J340" s="14" t="s">
        <v>29</v>
      </c>
      <c r="K340" s="15" t="s">
        <v>151</v>
      </c>
      <c r="L340" s="56" t="s">
        <v>396</v>
      </c>
      <c r="M340" s="14"/>
      <c r="N340" s="14" t="s">
        <v>43</v>
      </c>
      <c r="O340" s="14"/>
      <c r="P340" s="15" t="s">
        <v>397</v>
      </c>
      <c r="Q340" s="16">
        <v>15099</v>
      </c>
      <c r="R340" s="17">
        <v>45</v>
      </c>
      <c r="S340" s="18">
        <v>9550.1175000000003</v>
      </c>
      <c r="T340" s="19" t="s">
        <v>84</v>
      </c>
      <c r="U340" s="20" t="s">
        <v>171</v>
      </c>
      <c r="V340" s="29">
        <v>36.5</v>
      </c>
      <c r="W340" s="22">
        <v>1</v>
      </c>
      <c r="X340" s="23"/>
    </row>
    <row r="341" spans="1:24" s="1" customFormat="1" ht="35" customHeight="1" x14ac:dyDescent="0.3">
      <c r="A341" s="24" t="s">
        <v>23</v>
      </c>
      <c r="B341" s="24" t="s">
        <v>198</v>
      </c>
      <c r="C341" s="12" t="s">
        <v>395</v>
      </c>
      <c r="D341" s="54"/>
      <c r="E341" s="39" t="str">
        <f>HYPERLINK("https://www.google.ru/search?q=U509163&amp;newwindow=1&amp;tbm=isch","Еще фото")</f>
        <v>Еще фото</v>
      </c>
      <c r="F341" s="13"/>
      <c r="G341" s="24" t="s">
        <v>88</v>
      </c>
      <c r="H341" s="24" t="s">
        <v>76</v>
      </c>
      <c r="I341" s="24" t="s">
        <v>150</v>
      </c>
      <c r="J341" s="14" t="s">
        <v>29</v>
      </c>
      <c r="K341" s="15" t="s">
        <v>151</v>
      </c>
      <c r="L341" s="57"/>
      <c r="M341" s="14"/>
      <c r="N341" s="14" t="s">
        <v>43</v>
      </c>
      <c r="O341" s="14"/>
      <c r="P341" s="15" t="s">
        <v>397</v>
      </c>
      <c r="Q341" s="16">
        <v>15099</v>
      </c>
      <c r="R341" s="17">
        <v>45</v>
      </c>
      <c r="S341" s="18">
        <v>9550.1175000000003</v>
      </c>
      <c r="T341" s="19" t="s">
        <v>84</v>
      </c>
      <c r="U341" s="20" t="s">
        <v>105</v>
      </c>
      <c r="V341" s="29">
        <v>39.5</v>
      </c>
      <c r="W341" s="22">
        <v>2</v>
      </c>
      <c r="X341" s="23"/>
    </row>
    <row r="342" spans="1:24" s="1" customFormat="1" ht="37.049999999999997" customHeight="1" x14ac:dyDescent="0.3">
      <c r="A342" s="24" t="s">
        <v>23</v>
      </c>
      <c r="B342" s="24" t="s">
        <v>198</v>
      </c>
      <c r="C342" s="12" t="s">
        <v>395</v>
      </c>
      <c r="D342" s="55"/>
      <c r="E342" s="39" t="str">
        <f>HYPERLINK("https://www.google.ru/search?q=U509163&amp;newwindow=1&amp;tbm=isch","Еще фото")</f>
        <v>Еще фото</v>
      </c>
      <c r="F342" s="13"/>
      <c r="G342" s="24" t="s">
        <v>88</v>
      </c>
      <c r="H342" s="24" t="s">
        <v>76</v>
      </c>
      <c r="I342" s="24" t="s">
        <v>150</v>
      </c>
      <c r="J342" s="14" t="s">
        <v>29</v>
      </c>
      <c r="K342" s="15" t="s">
        <v>151</v>
      </c>
      <c r="L342" s="58"/>
      <c r="M342" s="14"/>
      <c r="N342" s="14" t="s">
        <v>43</v>
      </c>
      <c r="O342" s="14"/>
      <c r="P342" s="15" t="s">
        <v>397</v>
      </c>
      <c r="Q342" s="16">
        <v>15099</v>
      </c>
      <c r="R342" s="17">
        <v>45</v>
      </c>
      <c r="S342" s="18">
        <v>9550.1175000000003</v>
      </c>
      <c r="T342" s="19" t="s">
        <v>84</v>
      </c>
      <c r="U342" s="20" t="s">
        <v>95</v>
      </c>
      <c r="V342" s="29">
        <v>41.5</v>
      </c>
      <c r="W342" s="22">
        <v>2</v>
      </c>
      <c r="X342" s="23"/>
    </row>
    <row r="343" spans="1:24" s="1" customFormat="1" ht="26" customHeight="1" x14ac:dyDescent="0.3">
      <c r="A343" s="11" t="s">
        <v>23</v>
      </c>
      <c r="B343" s="11" t="s">
        <v>198</v>
      </c>
      <c r="C343" s="12" t="s">
        <v>398</v>
      </c>
      <c r="D343" s="53"/>
      <c r="E343" s="39" t="str">
        <f>HYPERLINK("https://www.google.ru/search?q=U509BC&amp;newwindow=1&amp;tbm=isch","Еще фото")</f>
        <v>Еще фото</v>
      </c>
      <c r="F343" s="13"/>
      <c r="G343" s="11" t="s">
        <v>88</v>
      </c>
      <c r="H343" s="11" t="s">
        <v>76</v>
      </c>
      <c r="I343" s="14" t="s">
        <v>150</v>
      </c>
      <c r="J343" s="14" t="s">
        <v>29</v>
      </c>
      <c r="K343" s="15" t="s">
        <v>151</v>
      </c>
      <c r="L343" s="56" t="s">
        <v>200</v>
      </c>
      <c r="M343" s="14"/>
      <c r="N343" s="14" t="s">
        <v>43</v>
      </c>
      <c r="O343" s="14"/>
      <c r="P343" s="15" t="s">
        <v>192</v>
      </c>
      <c r="Q343" s="16">
        <v>14999</v>
      </c>
      <c r="R343" s="17">
        <v>45</v>
      </c>
      <c r="S343" s="18">
        <v>9486.8675000000003</v>
      </c>
      <c r="T343" s="19" t="s">
        <v>84</v>
      </c>
      <c r="U343" s="20" t="s">
        <v>93</v>
      </c>
      <c r="V343" s="29">
        <v>40.5</v>
      </c>
      <c r="W343" s="22">
        <v>5</v>
      </c>
      <c r="X343" s="23"/>
    </row>
    <row r="344" spans="1:24" s="1" customFormat="1" ht="26" customHeight="1" x14ac:dyDescent="0.3">
      <c r="A344" s="24" t="s">
        <v>23</v>
      </c>
      <c r="B344" s="24" t="s">
        <v>198</v>
      </c>
      <c r="C344" s="12" t="s">
        <v>398</v>
      </c>
      <c r="D344" s="54"/>
      <c r="E344" s="39" t="str">
        <f>HYPERLINK("https://www.google.ru/search?q=U509BC&amp;newwindow=1&amp;tbm=isch","Еще фото")</f>
        <v>Еще фото</v>
      </c>
      <c r="F344" s="13"/>
      <c r="G344" s="24" t="s">
        <v>88</v>
      </c>
      <c r="H344" s="24" t="s">
        <v>76</v>
      </c>
      <c r="I344" s="24" t="s">
        <v>150</v>
      </c>
      <c r="J344" s="14" t="s">
        <v>29</v>
      </c>
      <c r="K344" s="15" t="s">
        <v>151</v>
      </c>
      <c r="L344" s="57"/>
      <c r="M344" s="14"/>
      <c r="N344" s="14" t="s">
        <v>43</v>
      </c>
      <c r="O344" s="14"/>
      <c r="P344" s="15" t="s">
        <v>192</v>
      </c>
      <c r="Q344" s="16">
        <v>14999</v>
      </c>
      <c r="R344" s="17">
        <v>45</v>
      </c>
      <c r="S344" s="18">
        <v>9486.8675000000003</v>
      </c>
      <c r="T344" s="19" t="s">
        <v>84</v>
      </c>
      <c r="U344" s="20" t="s">
        <v>94</v>
      </c>
      <c r="V344" s="22">
        <v>41</v>
      </c>
      <c r="W344" s="22">
        <v>1</v>
      </c>
      <c r="X344" s="23"/>
    </row>
    <row r="345" spans="1:24" s="1" customFormat="1" ht="26" customHeight="1" x14ac:dyDescent="0.3">
      <c r="A345" s="24" t="s">
        <v>23</v>
      </c>
      <c r="B345" s="24" t="s">
        <v>198</v>
      </c>
      <c r="C345" s="12" t="s">
        <v>398</v>
      </c>
      <c r="D345" s="54"/>
      <c r="E345" s="39" t="str">
        <f>HYPERLINK("https://www.google.ru/search?q=U509BC&amp;newwindow=1&amp;tbm=isch","Еще фото")</f>
        <v>Еще фото</v>
      </c>
      <c r="F345" s="13"/>
      <c r="G345" s="24" t="s">
        <v>88</v>
      </c>
      <c r="H345" s="24" t="s">
        <v>76</v>
      </c>
      <c r="I345" s="24" t="s">
        <v>150</v>
      </c>
      <c r="J345" s="14" t="s">
        <v>29</v>
      </c>
      <c r="K345" s="15" t="s">
        <v>151</v>
      </c>
      <c r="L345" s="57"/>
      <c r="M345" s="14"/>
      <c r="N345" s="14" t="s">
        <v>43</v>
      </c>
      <c r="O345" s="14"/>
      <c r="P345" s="15" t="s">
        <v>192</v>
      </c>
      <c r="Q345" s="16">
        <v>14999</v>
      </c>
      <c r="R345" s="17">
        <v>45</v>
      </c>
      <c r="S345" s="18">
        <v>9486.8675000000003</v>
      </c>
      <c r="T345" s="19" t="s">
        <v>84</v>
      </c>
      <c r="U345" s="20" t="s">
        <v>95</v>
      </c>
      <c r="V345" s="29">
        <v>41.5</v>
      </c>
      <c r="W345" s="22">
        <v>12</v>
      </c>
      <c r="X345" s="23"/>
    </row>
    <row r="346" spans="1:24" s="1" customFormat="1" ht="26" customHeight="1" x14ac:dyDescent="0.3">
      <c r="A346" s="24" t="s">
        <v>23</v>
      </c>
      <c r="B346" s="24" t="s">
        <v>198</v>
      </c>
      <c r="C346" s="12" t="s">
        <v>398</v>
      </c>
      <c r="D346" s="55"/>
      <c r="E346" s="39" t="str">
        <f>HYPERLINK("https://www.google.ru/search?q=U509BC&amp;newwindow=1&amp;tbm=isch","Еще фото")</f>
        <v>Еще фото</v>
      </c>
      <c r="F346" s="13"/>
      <c r="G346" s="24" t="s">
        <v>88</v>
      </c>
      <c r="H346" s="24" t="s">
        <v>76</v>
      </c>
      <c r="I346" s="24" t="s">
        <v>150</v>
      </c>
      <c r="J346" s="14" t="s">
        <v>29</v>
      </c>
      <c r="K346" s="15" t="s">
        <v>151</v>
      </c>
      <c r="L346" s="58"/>
      <c r="M346" s="14"/>
      <c r="N346" s="14" t="s">
        <v>43</v>
      </c>
      <c r="O346" s="14"/>
      <c r="P346" s="15" t="s">
        <v>192</v>
      </c>
      <c r="Q346" s="16">
        <v>14999</v>
      </c>
      <c r="R346" s="17">
        <v>45</v>
      </c>
      <c r="S346" s="18">
        <v>9486.8675000000003</v>
      </c>
      <c r="T346" s="19" t="s">
        <v>84</v>
      </c>
      <c r="U346" s="20" t="s">
        <v>96</v>
      </c>
      <c r="V346" s="22">
        <v>42</v>
      </c>
      <c r="W346" s="22">
        <v>1</v>
      </c>
      <c r="X346" s="23"/>
    </row>
    <row r="347" spans="1:24" s="1" customFormat="1" ht="21" customHeight="1" x14ac:dyDescent="0.3">
      <c r="A347" s="11" t="s">
        <v>23</v>
      </c>
      <c r="B347" s="11" t="s">
        <v>198</v>
      </c>
      <c r="C347" s="25" t="s">
        <v>399</v>
      </c>
      <c r="D347" s="53"/>
      <c r="E347" s="39" t="str">
        <f>HYPERLINK("https://www.google.ru/search?q=U509E1&amp;newwindow=1&amp;tbm=isch","Еще фото")</f>
        <v>Еще фото</v>
      </c>
      <c r="F347" s="13"/>
      <c r="G347" s="11" t="s">
        <v>88</v>
      </c>
      <c r="H347" s="11" t="s">
        <v>76</v>
      </c>
      <c r="I347" s="14" t="s">
        <v>150</v>
      </c>
      <c r="J347" s="14" t="s">
        <v>29</v>
      </c>
      <c r="K347" s="15" t="s">
        <v>151</v>
      </c>
      <c r="L347" s="56" t="s">
        <v>200</v>
      </c>
      <c r="M347" s="14"/>
      <c r="N347" s="14" t="s">
        <v>32</v>
      </c>
      <c r="O347" s="14"/>
      <c r="P347" s="15" t="s">
        <v>192</v>
      </c>
      <c r="Q347" s="16">
        <v>14999</v>
      </c>
      <c r="R347" s="17">
        <v>45</v>
      </c>
      <c r="S347" s="18">
        <v>9486.8675000000003</v>
      </c>
      <c r="T347" s="19" t="s">
        <v>84</v>
      </c>
      <c r="U347" s="20" t="s">
        <v>105</v>
      </c>
      <c r="V347" s="29">
        <v>39.5</v>
      </c>
      <c r="W347" s="22">
        <v>1</v>
      </c>
      <c r="X347" s="23"/>
    </row>
    <row r="348" spans="1:24" s="1" customFormat="1" ht="21" customHeight="1" x14ac:dyDescent="0.3">
      <c r="A348" s="24" t="s">
        <v>23</v>
      </c>
      <c r="B348" s="24" t="s">
        <v>198</v>
      </c>
      <c r="C348" s="27" t="s">
        <v>399</v>
      </c>
      <c r="D348" s="54"/>
      <c r="E348" s="39" t="str">
        <f>HYPERLINK("https://www.google.ru/search?q=U509E1&amp;newwindow=1&amp;tbm=isch","Еще фото")</f>
        <v>Еще фото</v>
      </c>
      <c r="F348" s="13"/>
      <c r="G348" s="24" t="s">
        <v>88</v>
      </c>
      <c r="H348" s="24" t="s">
        <v>76</v>
      </c>
      <c r="I348" s="24" t="s">
        <v>150</v>
      </c>
      <c r="J348" s="14" t="s">
        <v>29</v>
      </c>
      <c r="K348" s="15" t="s">
        <v>151</v>
      </c>
      <c r="L348" s="57"/>
      <c r="M348" s="14"/>
      <c r="N348" s="14" t="s">
        <v>32</v>
      </c>
      <c r="O348" s="14"/>
      <c r="P348" s="15" t="s">
        <v>192</v>
      </c>
      <c r="Q348" s="16">
        <v>14999</v>
      </c>
      <c r="R348" s="17">
        <v>45</v>
      </c>
      <c r="S348" s="18">
        <v>9486.8675000000003</v>
      </c>
      <c r="T348" s="19" t="s">
        <v>84</v>
      </c>
      <c r="U348" s="20" t="s">
        <v>93</v>
      </c>
      <c r="V348" s="29">
        <v>40.5</v>
      </c>
      <c r="W348" s="22">
        <v>8</v>
      </c>
      <c r="X348" s="23"/>
    </row>
    <row r="349" spans="1:24" s="1" customFormat="1" ht="21" customHeight="1" x14ac:dyDescent="0.3">
      <c r="A349" s="24" t="s">
        <v>23</v>
      </c>
      <c r="B349" s="24" t="s">
        <v>198</v>
      </c>
      <c r="C349" s="27" t="s">
        <v>399</v>
      </c>
      <c r="D349" s="54"/>
      <c r="E349" s="39" t="str">
        <f>HYPERLINK("https://www.google.ru/search?q=U509E1&amp;newwindow=1&amp;tbm=isch","Еще фото")</f>
        <v>Еще фото</v>
      </c>
      <c r="F349" s="13"/>
      <c r="G349" s="24" t="s">
        <v>88</v>
      </c>
      <c r="H349" s="24" t="s">
        <v>76</v>
      </c>
      <c r="I349" s="24" t="s">
        <v>150</v>
      </c>
      <c r="J349" s="14" t="s">
        <v>29</v>
      </c>
      <c r="K349" s="15" t="s">
        <v>151</v>
      </c>
      <c r="L349" s="57"/>
      <c r="M349" s="14"/>
      <c r="N349" s="14" t="s">
        <v>32</v>
      </c>
      <c r="O349" s="14"/>
      <c r="P349" s="15" t="s">
        <v>192</v>
      </c>
      <c r="Q349" s="16">
        <v>14999</v>
      </c>
      <c r="R349" s="17">
        <v>45</v>
      </c>
      <c r="S349" s="18">
        <v>9486.8675000000003</v>
      </c>
      <c r="T349" s="19" t="s">
        <v>84</v>
      </c>
      <c r="U349" s="20" t="s">
        <v>94</v>
      </c>
      <c r="V349" s="22">
        <v>41</v>
      </c>
      <c r="W349" s="22">
        <v>5</v>
      </c>
      <c r="X349" s="23"/>
    </row>
    <row r="350" spans="1:24" s="1" customFormat="1" ht="21" customHeight="1" x14ac:dyDescent="0.3">
      <c r="A350" s="24" t="s">
        <v>23</v>
      </c>
      <c r="B350" s="24" t="s">
        <v>198</v>
      </c>
      <c r="C350" s="27" t="s">
        <v>399</v>
      </c>
      <c r="D350" s="54"/>
      <c r="E350" s="39" t="str">
        <f>HYPERLINK("https://www.google.ru/search?q=U509E1&amp;newwindow=1&amp;tbm=isch","Еще фото")</f>
        <v>Еще фото</v>
      </c>
      <c r="F350" s="13"/>
      <c r="G350" s="24" t="s">
        <v>88</v>
      </c>
      <c r="H350" s="24" t="s">
        <v>76</v>
      </c>
      <c r="I350" s="24" t="s">
        <v>150</v>
      </c>
      <c r="J350" s="14" t="s">
        <v>29</v>
      </c>
      <c r="K350" s="15" t="s">
        <v>151</v>
      </c>
      <c r="L350" s="57"/>
      <c r="M350" s="14"/>
      <c r="N350" s="14" t="s">
        <v>32</v>
      </c>
      <c r="O350" s="14"/>
      <c r="P350" s="15" t="s">
        <v>192</v>
      </c>
      <c r="Q350" s="16">
        <v>14999</v>
      </c>
      <c r="R350" s="17">
        <v>45</v>
      </c>
      <c r="S350" s="18">
        <v>9486.8675000000003</v>
      </c>
      <c r="T350" s="19" t="s">
        <v>84</v>
      </c>
      <c r="U350" s="20" t="s">
        <v>95</v>
      </c>
      <c r="V350" s="29">
        <v>41.5</v>
      </c>
      <c r="W350" s="22">
        <v>22</v>
      </c>
      <c r="X350" s="23"/>
    </row>
    <row r="351" spans="1:24" s="1" customFormat="1" ht="32" customHeight="1" x14ac:dyDescent="0.3">
      <c r="A351" s="24" t="s">
        <v>23</v>
      </c>
      <c r="B351" s="24" t="s">
        <v>198</v>
      </c>
      <c r="C351" s="27" t="s">
        <v>399</v>
      </c>
      <c r="D351" s="55"/>
      <c r="E351" s="39" t="str">
        <f>HYPERLINK("https://www.google.ru/search?q=U509E1&amp;newwindow=1&amp;tbm=isch","Еще фото")</f>
        <v>Еще фото</v>
      </c>
      <c r="F351" s="13"/>
      <c r="G351" s="24" t="s">
        <v>88</v>
      </c>
      <c r="H351" s="24" t="s">
        <v>76</v>
      </c>
      <c r="I351" s="24" t="s">
        <v>150</v>
      </c>
      <c r="J351" s="14" t="s">
        <v>29</v>
      </c>
      <c r="K351" s="15" t="s">
        <v>151</v>
      </c>
      <c r="L351" s="58"/>
      <c r="M351" s="14"/>
      <c r="N351" s="14" t="s">
        <v>32</v>
      </c>
      <c r="O351" s="14"/>
      <c r="P351" s="15" t="s">
        <v>192</v>
      </c>
      <c r="Q351" s="16">
        <v>14999</v>
      </c>
      <c r="R351" s="17">
        <v>45</v>
      </c>
      <c r="S351" s="18">
        <v>9486.8675000000003</v>
      </c>
      <c r="T351" s="19" t="s">
        <v>84</v>
      </c>
      <c r="U351" s="20" t="s">
        <v>96</v>
      </c>
      <c r="V351" s="22">
        <v>42</v>
      </c>
      <c r="W351" s="22">
        <v>6</v>
      </c>
      <c r="X351" s="23"/>
    </row>
    <row r="352" spans="1:24" s="1" customFormat="1" ht="52.05" customHeight="1" x14ac:dyDescent="0.3">
      <c r="A352" s="11" t="s">
        <v>23</v>
      </c>
      <c r="B352" s="11" t="s">
        <v>302</v>
      </c>
      <c r="C352" s="12" t="s">
        <v>400</v>
      </c>
      <c r="D352" s="59"/>
      <c r="E352" s="39" t="str">
        <f>HYPERLINK("https://www.google.ru/search?q=U5301Z0&amp;newwindow=1&amp;tbm=isch","Еще фото")</f>
        <v>Еще фото</v>
      </c>
      <c r="F352" s="13"/>
      <c r="G352" s="11" t="s">
        <v>88</v>
      </c>
      <c r="H352" s="11" t="s">
        <v>76</v>
      </c>
      <c r="I352" s="14" t="s">
        <v>150</v>
      </c>
      <c r="J352" s="14" t="s">
        <v>29</v>
      </c>
      <c r="K352" s="15" t="s">
        <v>151</v>
      </c>
      <c r="L352" s="56" t="s">
        <v>401</v>
      </c>
      <c r="M352" s="14"/>
      <c r="N352" s="14" t="s">
        <v>341</v>
      </c>
      <c r="O352" s="14"/>
      <c r="P352" s="15" t="s">
        <v>139</v>
      </c>
      <c r="Q352" s="16">
        <v>14399</v>
      </c>
      <c r="R352" s="17">
        <v>45</v>
      </c>
      <c r="S352" s="18">
        <v>9107.3674999999985</v>
      </c>
      <c r="T352" s="19" t="s">
        <v>84</v>
      </c>
      <c r="U352" s="20" t="s">
        <v>105</v>
      </c>
      <c r="V352" s="29">
        <v>39.5</v>
      </c>
      <c r="W352" s="22">
        <v>1</v>
      </c>
      <c r="X352" s="23"/>
    </row>
    <row r="353" spans="1:24" s="1" customFormat="1" ht="61.05" customHeight="1" x14ac:dyDescent="0.3">
      <c r="A353" s="24" t="s">
        <v>23</v>
      </c>
      <c r="B353" s="24" t="s">
        <v>302</v>
      </c>
      <c r="C353" s="12" t="s">
        <v>400</v>
      </c>
      <c r="D353" s="60"/>
      <c r="E353" s="39" t="str">
        <f>HYPERLINK("https://www.google.ru/search?q=U5301Z0&amp;newwindow=1&amp;tbm=isch","Еще фото")</f>
        <v>Еще фото</v>
      </c>
      <c r="F353" s="13"/>
      <c r="G353" s="24" t="s">
        <v>88</v>
      </c>
      <c r="H353" s="24" t="s">
        <v>76</v>
      </c>
      <c r="I353" s="24" t="s">
        <v>150</v>
      </c>
      <c r="J353" s="14" t="s">
        <v>29</v>
      </c>
      <c r="K353" s="15" t="s">
        <v>151</v>
      </c>
      <c r="L353" s="58"/>
      <c r="M353" s="14"/>
      <c r="N353" s="14" t="s">
        <v>341</v>
      </c>
      <c r="O353" s="14"/>
      <c r="P353" s="15" t="s">
        <v>139</v>
      </c>
      <c r="Q353" s="16">
        <v>14399</v>
      </c>
      <c r="R353" s="17">
        <v>45</v>
      </c>
      <c r="S353" s="18">
        <v>9107.3674999999985</v>
      </c>
      <c r="T353" s="19" t="s">
        <v>84</v>
      </c>
      <c r="U353" s="20" t="s">
        <v>94</v>
      </c>
      <c r="V353" s="22">
        <v>41</v>
      </c>
      <c r="W353" s="22">
        <v>1</v>
      </c>
      <c r="X353" s="23"/>
    </row>
    <row r="354" spans="1:24" s="1" customFormat="1" ht="52.05" customHeight="1" x14ac:dyDescent="0.3">
      <c r="A354" s="11" t="s">
        <v>23</v>
      </c>
      <c r="B354" s="11" t="s">
        <v>302</v>
      </c>
      <c r="C354" s="12" t="s">
        <v>402</v>
      </c>
      <c r="D354" s="59"/>
      <c r="E354" s="39" t="str">
        <f>HYPERLINK("https://www.google.ru/search?q=U5302NU&amp;newwindow=1&amp;tbm=isch","Еще фото")</f>
        <v>Еще фото</v>
      </c>
      <c r="F354" s="13"/>
      <c r="G354" s="11" t="s">
        <v>88</v>
      </c>
      <c r="H354" s="11" t="s">
        <v>76</v>
      </c>
      <c r="I354" s="14" t="s">
        <v>150</v>
      </c>
      <c r="J354" s="14" t="s">
        <v>29</v>
      </c>
      <c r="K354" s="15" t="s">
        <v>151</v>
      </c>
      <c r="L354" s="56" t="s">
        <v>403</v>
      </c>
      <c r="M354" s="14"/>
      <c r="N354" s="14" t="s">
        <v>59</v>
      </c>
      <c r="O354" s="14"/>
      <c r="P354" s="15" t="s">
        <v>139</v>
      </c>
      <c r="Q354" s="16">
        <v>15699</v>
      </c>
      <c r="R354" s="17">
        <v>45</v>
      </c>
      <c r="S354" s="18">
        <v>9929.6175000000003</v>
      </c>
      <c r="T354" s="19" t="s">
        <v>84</v>
      </c>
      <c r="U354" s="20" t="s">
        <v>95</v>
      </c>
      <c r="V354" s="29">
        <v>41.5</v>
      </c>
      <c r="W354" s="22">
        <v>1</v>
      </c>
      <c r="X354" s="23"/>
    </row>
    <row r="355" spans="1:24" s="1" customFormat="1" ht="61.05" customHeight="1" x14ac:dyDescent="0.3">
      <c r="A355" s="24" t="s">
        <v>23</v>
      </c>
      <c r="B355" s="24" t="s">
        <v>302</v>
      </c>
      <c r="C355" s="12" t="s">
        <v>402</v>
      </c>
      <c r="D355" s="60"/>
      <c r="E355" s="39" t="str">
        <f>HYPERLINK("https://www.google.ru/search?q=U5302NU&amp;newwindow=1&amp;tbm=isch","Еще фото")</f>
        <v>Еще фото</v>
      </c>
      <c r="F355" s="13"/>
      <c r="G355" s="24" t="s">
        <v>88</v>
      </c>
      <c r="H355" s="24" t="s">
        <v>76</v>
      </c>
      <c r="I355" s="24" t="s">
        <v>150</v>
      </c>
      <c r="J355" s="14" t="s">
        <v>29</v>
      </c>
      <c r="K355" s="15" t="s">
        <v>151</v>
      </c>
      <c r="L355" s="58"/>
      <c r="M355" s="14"/>
      <c r="N355" s="14" t="s">
        <v>59</v>
      </c>
      <c r="O355" s="14"/>
      <c r="P355" s="15" t="s">
        <v>139</v>
      </c>
      <c r="Q355" s="16">
        <v>15699</v>
      </c>
      <c r="R355" s="17">
        <v>45</v>
      </c>
      <c r="S355" s="18">
        <v>9929.6175000000003</v>
      </c>
      <c r="T355" s="19" t="s">
        <v>84</v>
      </c>
      <c r="U355" s="20" t="s">
        <v>197</v>
      </c>
      <c r="V355" s="29">
        <v>46.5</v>
      </c>
      <c r="W355" s="22">
        <v>1</v>
      </c>
      <c r="X355" s="23"/>
    </row>
    <row r="356" spans="1:24" s="1" customFormat="1" ht="108" customHeight="1" x14ac:dyDescent="0.3">
      <c r="A356" s="11" t="s">
        <v>23</v>
      </c>
      <c r="B356" s="11" t="s">
        <v>302</v>
      </c>
      <c r="C356" s="12" t="s">
        <v>404</v>
      </c>
      <c r="D356" s="28"/>
      <c r="E356" s="39" t="str">
        <f>HYPERLINK("https://www.google.ru/search?q=U5303IR&amp;newwindow=1&amp;tbm=isch","Еще фото")</f>
        <v>Еще фото</v>
      </c>
      <c r="F356" s="13"/>
      <c r="G356" s="11" t="s">
        <v>88</v>
      </c>
      <c r="H356" s="11" t="s">
        <v>76</v>
      </c>
      <c r="I356" s="14" t="s">
        <v>150</v>
      </c>
      <c r="J356" s="14" t="s">
        <v>29</v>
      </c>
      <c r="K356" s="15" t="s">
        <v>151</v>
      </c>
      <c r="L356" s="14" t="s">
        <v>405</v>
      </c>
      <c r="M356" s="14"/>
      <c r="N356" s="14" t="s">
        <v>32</v>
      </c>
      <c r="O356" s="14"/>
      <c r="P356" s="15" t="s">
        <v>139</v>
      </c>
      <c r="Q356" s="16">
        <v>14399</v>
      </c>
      <c r="R356" s="17">
        <v>45</v>
      </c>
      <c r="S356" s="18">
        <v>9107.3674999999985</v>
      </c>
      <c r="T356" s="19" t="s">
        <v>84</v>
      </c>
      <c r="U356" s="20" t="s">
        <v>97</v>
      </c>
      <c r="V356" s="22">
        <v>43</v>
      </c>
      <c r="W356" s="22">
        <v>2</v>
      </c>
      <c r="X356" s="23"/>
    </row>
    <row r="357" spans="1:24" s="1" customFormat="1" ht="52.05" customHeight="1" x14ac:dyDescent="0.3">
      <c r="A357" s="11" t="s">
        <v>23</v>
      </c>
      <c r="B357" s="11" t="s">
        <v>302</v>
      </c>
      <c r="C357" s="12" t="s">
        <v>406</v>
      </c>
      <c r="D357" s="59"/>
      <c r="E357" s="39" t="str">
        <f>HYPERLINK("https://www.google.ru/search?q=U5303R9&amp;newwindow=1&amp;tbm=isch","Еще фото")</f>
        <v>Еще фото</v>
      </c>
      <c r="F357" s="26" t="s">
        <v>41</v>
      </c>
      <c r="G357" s="11" t="s">
        <v>88</v>
      </c>
      <c r="H357" s="11" t="s">
        <v>76</v>
      </c>
      <c r="I357" s="14" t="s">
        <v>150</v>
      </c>
      <c r="J357" s="14" t="s">
        <v>29</v>
      </c>
      <c r="K357" s="15" t="s">
        <v>151</v>
      </c>
      <c r="L357" s="56" t="s">
        <v>405</v>
      </c>
      <c r="M357" s="14"/>
      <c r="N357" s="14" t="s">
        <v>43</v>
      </c>
      <c r="O357" s="14"/>
      <c r="P357" s="15" t="s">
        <v>192</v>
      </c>
      <c r="Q357" s="16">
        <v>14299</v>
      </c>
      <c r="R357" s="17">
        <v>45</v>
      </c>
      <c r="S357" s="18">
        <v>9044.1174999999985</v>
      </c>
      <c r="T357" s="19" t="s">
        <v>84</v>
      </c>
      <c r="U357" s="20" t="s">
        <v>95</v>
      </c>
      <c r="V357" s="29">
        <v>41.5</v>
      </c>
      <c r="W357" s="22">
        <v>3</v>
      </c>
      <c r="X357" s="23"/>
    </row>
    <row r="358" spans="1:24" s="1" customFormat="1" ht="61.05" customHeight="1" x14ac:dyDescent="0.3">
      <c r="A358" s="24" t="s">
        <v>23</v>
      </c>
      <c r="B358" s="24" t="s">
        <v>302</v>
      </c>
      <c r="C358" s="12" t="s">
        <v>406</v>
      </c>
      <c r="D358" s="60"/>
      <c r="E358" s="39" t="str">
        <f>HYPERLINK("https://www.google.ru/search?q=U5303R9&amp;newwindow=1&amp;tbm=isch","Еще фото")</f>
        <v>Еще фото</v>
      </c>
      <c r="F358" s="26" t="s">
        <v>41</v>
      </c>
      <c r="G358" s="24" t="s">
        <v>88</v>
      </c>
      <c r="H358" s="24" t="s">
        <v>76</v>
      </c>
      <c r="I358" s="24" t="s">
        <v>150</v>
      </c>
      <c r="J358" s="14" t="s">
        <v>29</v>
      </c>
      <c r="K358" s="15" t="s">
        <v>151</v>
      </c>
      <c r="L358" s="58"/>
      <c r="M358" s="14"/>
      <c r="N358" s="14" t="s">
        <v>43</v>
      </c>
      <c r="O358" s="14"/>
      <c r="P358" s="15" t="s">
        <v>192</v>
      </c>
      <c r="Q358" s="16">
        <v>14299</v>
      </c>
      <c r="R358" s="17">
        <v>45</v>
      </c>
      <c r="S358" s="18">
        <v>9044.1174999999985</v>
      </c>
      <c r="T358" s="19" t="s">
        <v>84</v>
      </c>
      <c r="U358" s="20" t="s">
        <v>97</v>
      </c>
      <c r="V358" s="22">
        <v>43</v>
      </c>
      <c r="W358" s="22">
        <v>1</v>
      </c>
      <c r="X358" s="23"/>
    </row>
    <row r="359" spans="1:24" s="1" customFormat="1" ht="26" customHeight="1" x14ac:dyDescent="0.3">
      <c r="A359" s="11" t="s">
        <v>23</v>
      </c>
      <c r="B359" s="11" t="s">
        <v>302</v>
      </c>
      <c r="C359" s="12" t="s">
        <v>407</v>
      </c>
      <c r="D359" s="53"/>
      <c r="E359" s="39" t="str">
        <f>HYPERLINK("https://www.google.ru/search?q=U53052N&amp;newwindow=1&amp;tbm=isch","Еще фото")</f>
        <v>Еще фото</v>
      </c>
      <c r="F359" s="13"/>
      <c r="G359" s="11" t="s">
        <v>88</v>
      </c>
      <c r="H359" s="11" t="s">
        <v>76</v>
      </c>
      <c r="I359" s="14" t="s">
        <v>150</v>
      </c>
      <c r="J359" s="14" t="s">
        <v>29</v>
      </c>
      <c r="K359" s="15" t="s">
        <v>151</v>
      </c>
      <c r="L359" s="56" t="s">
        <v>408</v>
      </c>
      <c r="M359" s="14"/>
      <c r="N359" s="14" t="s">
        <v>32</v>
      </c>
      <c r="O359" s="14"/>
      <c r="P359" s="15" t="s">
        <v>139</v>
      </c>
      <c r="Q359" s="16">
        <v>14399</v>
      </c>
      <c r="R359" s="17">
        <v>45</v>
      </c>
      <c r="S359" s="18">
        <v>9107.3674999999985</v>
      </c>
      <c r="T359" s="19" t="s">
        <v>84</v>
      </c>
      <c r="U359" s="20" t="s">
        <v>95</v>
      </c>
      <c r="V359" s="29">
        <v>41.5</v>
      </c>
      <c r="W359" s="22">
        <v>5</v>
      </c>
      <c r="X359" s="23"/>
    </row>
    <row r="360" spans="1:24" s="1" customFormat="1" ht="26" customHeight="1" x14ac:dyDescent="0.3">
      <c r="A360" s="24" t="s">
        <v>23</v>
      </c>
      <c r="B360" s="24" t="s">
        <v>302</v>
      </c>
      <c r="C360" s="12" t="s">
        <v>407</v>
      </c>
      <c r="D360" s="54"/>
      <c r="E360" s="39" t="str">
        <f>HYPERLINK("https://www.google.ru/search?q=U53052N&amp;newwindow=1&amp;tbm=isch","Еще фото")</f>
        <v>Еще фото</v>
      </c>
      <c r="F360" s="13"/>
      <c r="G360" s="24" t="s">
        <v>88</v>
      </c>
      <c r="H360" s="24" t="s">
        <v>76</v>
      </c>
      <c r="I360" s="24" t="s">
        <v>150</v>
      </c>
      <c r="J360" s="14" t="s">
        <v>29</v>
      </c>
      <c r="K360" s="15" t="s">
        <v>151</v>
      </c>
      <c r="L360" s="57"/>
      <c r="M360" s="14"/>
      <c r="N360" s="14" t="s">
        <v>32</v>
      </c>
      <c r="O360" s="14"/>
      <c r="P360" s="15" t="s">
        <v>139</v>
      </c>
      <c r="Q360" s="16">
        <v>14399</v>
      </c>
      <c r="R360" s="17">
        <v>45</v>
      </c>
      <c r="S360" s="18">
        <v>9107.3674999999985</v>
      </c>
      <c r="T360" s="19" t="s">
        <v>84</v>
      </c>
      <c r="U360" s="20" t="s">
        <v>96</v>
      </c>
      <c r="V360" s="22">
        <v>42</v>
      </c>
      <c r="W360" s="22">
        <v>1</v>
      </c>
      <c r="X360" s="23"/>
    </row>
    <row r="361" spans="1:24" s="1" customFormat="1" ht="26" customHeight="1" x14ac:dyDescent="0.3">
      <c r="A361" s="24" t="s">
        <v>23</v>
      </c>
      <c r="B361" s="24" t="s">
        <v>302</v>
      </c>
      <c r="C361" s="12" t="s">
        <v>407</v>
      </c>
      <c r="D361" s="54"/>
      <c r="E361" s="39" t="str">
        <f>HYPERLINK("https://www.google.ru/search?q=U53052N&amp;newwindow=1&amp;tbm=isch","Еще фото")</f>
        <v>Еще фото</v>
      </c>
      <c r="F361" s="13"/>
      <c r="G361" s="24" t="s">
        <v>88</v>
      </c>
      <c r="H361" s="24" t="s">
        <v>76</v>
      </c>
      <c r="I361" s="24" t="s">
        <v>150</v>
      </c>
      <c r="J361" s="14" t="s">
        <v>29</v>
      </c>
      <c r="K361" s="15" t="s">
        <v>151</v>
      </c>
      <c r="L361" s="57"/>
      <c r="M361" s="14"/>
      <c r="N361" s="14" t="s">
        <v>32</v>
      </c>
      <c r="O361" s="14"/>
      <c r="P361" s="15" t="s">
        <v>139</v>
      </c>
      <c r="Q361" s="16">
        <v>14399</v>
      </c>
      <c r="R361" s="17">
        <v>45</v>
      </c>
      <c r="S361" s="18">
        <v>9107.3674999999985</v>
      </c>
      <c r="T361" s="19" t="s">
        <v>84</v>
      </c>
      <c r="U361" s="20" t="s">
        <v>97</v>
      </c>
      <c r="V361" s="22">
        <v>43</v>
      </c>
      <c r="W361" s="22">
        <v>1</v>
      </c>
      <c r="X361" s="23"/>
    </row>
    <row r="362" spans="1:24" s="1" customFormat="1" ht="26" customHeight="1" x14ac:dyDescent="0.3">
      <c r="A362" s="24" t="s">
        <v>23</v>
      </c>
      <c r="B362" s="24" t="s">
        <v>302</v>
      </c>
      <c r="C362" s="12" t="s">
        <v>407</v>
      </c>
      <c r="D362" s="55"/>
      <c r="E362" s="39" t="str">
        <f>HYPERLINK("https://www.google.ru/search?q=U53052N&amp;newwindow=1&amp;tbm=isch","Еще фото")</f>
        <v>Еще фото</v>
      </c>
      <c r="F362" s="13"/>
      <c r="G362" s="24" t="s">
        <v>88</v>
      </c>
      <c r="H362" s="24" t="s">
        <v>76</v>
      </c>
      <c r="I362" s="24" t="s">
        <v>150</v>
      </c>
      <c r="J362" s="14" t="s">
        <v>29</v>
      </c>
      <c r="K362" s="15" t="s">
        <v>151</v>
      </c>
      <c r="L362" s="58"/>
      <c r="M362" s="14"/>
      <c r="N362" s="14" t="s">
        <v>32</v>
      </c>
      <c r="O362" s="14"/>
      <c r="P362" s="15" t="s">
        <v>139</v>
      </c>
      <c r="Q362" s="16">
        <v>14399</v>
      </c>
      <c r="R362" s="17">
        <v>45</v>
      </c>
      <c r="S362" s="18">
        <v>9107.3674999999985</v>
      </c>
      <c r="T362" s="19" t="s">
        <v>84</v>
      </c>
      <c r="U362" s="20" t="s">
        <v>106</v>
      </c>
      <c r="V362" s="29">
        <v>43.5</v>
      </c>
      <c r="W362" s="22">
        <v>1</v>
      </c>
      <c r="X362" s="23"/>
    </row>
    <row r="363" spans="1:24" s="1" customFormat="1" ht="26" customHeight="1" x14ac:dyDescent="0.3">
      <c r="A363" s="11" t="s">
        <v>23</v>
      </c>
      <c r="B363" s="11" t="s">
        <v>302</v>
      </c>
      <c r="C363" s="12" t="s">
        <v>409</v>
      </c>
      <c r="D363" s="53"/>
      <c r="E363" s="39" t="str">
        <f>HYPERLINK("https://www.google.ru/search?q=U53053T&amp;newwindow=1&amp;tbm=isch","Еще фото")</f>
        <v>Еще фото</v>
      </c>
      <c r="F363" s="13"/>
      <c r="G363" s="11" t="s">
        <v>88</v>
      </c>
      <c r="H363" s="11" t="s">
        <v>76</v>
      </c>
      <c r="I363" s="14" t="s">
        <v>150</v>
      </c>
      <c r="J363" s="14" t="s">
        <v>29</v>
      </c>
      <c r="K363" s="15" t="s">
        <v>151</v>
      </c>
      <c r="L363" s="56" t="s">
        <v>410</v>
      </c>
      <c r="M363" s="14"/>
      <c r="N363" s="14" t="s">
        <v>145</v>
      </c>
      <c r="O363" s="14"/>
      <c r="P363" s="15" t="s">
        <v>139</v>
      </c>
      <c r="Q363" s="16">
        <v>13999</v>
      </c>
      <c r="R363" s="17">
        <v>45</v>
      </c>
      <c r="S363" s="18">
        <v>8854.3674999999985</v>
      </c>
      <c r="T363" s="19" t="s">
        <v>84</v>
      </c>
      <c r="U363" s="20" t="s">
        <v>94</v>
      </c>
      <c r="V363" s="22">
        <v>41</v>
      </c>
      <c r="W363" s="22">
        <v>4</v>
      </c>
      <c r="X363" s="23"/>
    </row>
    <row r="364" spans="1:24" s="1" customFormat="1" ht="26" customHeight="1" x14ac:dyDescent="0.3">
      <c r="A364" s="24" t="s">
        <v>23</v>
      </c>
      <c r="B364" s="24" t="s">
        <v>302</v>
      </c>
      <c r="C364" s="12" t="s">
        <v>409</v>
      </c>
      <c r="D364" s="54"/>
      <c r="E364" s="39" t="str">
        <f>HYPERLINK("https://www.google.ru/search?q=U53053T&amp;newwindow=1&amp;tbm=isch","Еще фото")</f>
        <v>Еще фото</v>
      </c>
      <c r="F364" s="13"/>
      <c r="G364" s="24" t="s">
        <v>88</v>
      </c>
      <c r="H364" s="24" t="s">
        <v>76</v>
      </c>
      <c r="I364" s="24" t="s">
        <v>150</v>
      </c>
      <c r="J364" s="14" t="s">
        <v>29</v>
      </c>
      <c r="K364" s="15" t="s">
        <v>151</v>
      </c>
      <c r="L364" s="57"/>
      <c r="M364" s="14"/>
      <c r="N364" s="14" t="s">
        <v>145</v>
      </c>
      <c r="O364" s="14"/>
      <c r="P364" s="15" t="s">
        <v>139</v>
      </c>
      <c r="Q364" s="16">
        <v>13999</v>
      </c>
      <c r="R364" s="17">
        <v>45</v>
      </c>
      <c r="S364" s="18">
        <v>8854.3674999999985</v>
      </c>
      <c r="T364" s="19" t="s">
        <v>84</v>
      </c>
      <c r="U364" s="20" t="s">
        <v>95</v>
      </c>
      <c r="V364" s="29">
        <v>41.5</v>
      </c>
      <c r="W364" s="22">
        <v>12</v>
      </c>
      <c r="X364" s="23"/>
    </row>
    <row r="365" spans="1:24" s="1" customFormat="1" ht="26" customHeight="1" x14ac:dyDescent="0.3">
      <c r="A365" s="24" t="s">
        <v>23</v>
      </c>
      <c r="B365" s="24" t="s">
        <v>302</v>
      </c>
      <c r="C365" s="12" t="s">
        <v>409</v>
      </c>
      <c r="D365" s="54"/>
      <c r="E365" s="39" t="str">
        <f>HYPERLINK("https://www.google.ru/search?q=U53053T&amp;newwindow=1&amp;tbm=isch","Еще фото")</f>
        <v>Еще фото</v>
      </c>
      <c r="F365" s="13"/>
      <c r="G365" s="24" t="s">
        <v>88</v>
      </c>
      <c r="H365" s="24" t="s">
        <v>76</v>
      </c>
      <c r="I365" s="24" t="s">
        <v>150</v>
      </c>
      <c r="J365" s="14" t="s">
        <v>29</v>
      </c>
      <c r="K365" s="15" t="s">
        <v>151</v>
      </c>
      <c r="L365" s="57"/>
      <c r="M365" s="14"/>
      <c r="N365" s="14" t="s">
        <v>145</v>
      </c>
      <c r="O365" s="14"/>
      <c r="P365" s="15" t="s">
        <v>139</v>
      </c>
      <c r="Q365" s="16">
        <v>13999</v>
      </c>
      <c r="R365" s="17">
        <v>45</v>
      </c>
      <c r="S365" s="18">
        <v>8854.3674999999985</v>
      </c>
      <c r="T365" s="19" t="s">
        <v>84</v>
      </c>
      <c r="U365" s="20" t="s">
        <v>96</v>
      </c>
      <c r="V365" s="22">
        <v>42</v>
      </c>
      <c r="W365" s="22">
        <v>12</v>
      </c>
      <c r="X365" s="23"/>
    </row>
    <row r="366" spans="1:24" s="1" customFormat="1" ht="26" customHeight="1" x14ac:dyDescent="0.3">
      <c r="A366" s="24" t="s">
        <v>23</v>
      </c>
      <c r="B366" s="24" t="s">
        <v>302</v>
      </c>
      <c r="C366" s="12" t="s">
        <v>409</v>
      </c>
      <c r="D366" s="55"/>
      <c r="E366" s="39" t="str">
        <f>HYPERLINK("https://www.google.ru/search?q=U53053T&amp;newwindow=1&amp;tbm=isch","Еще фото")</f>
        <v>Еще фото</v>
      </c>
      <c r="F366" s="13"/>
      <c r="G366" s="24" t="s">
        <v>88</v>
      </c>
      <c r="H366" s="24" t="s">
        <v>76</v>
      </c>
      <c r="I366" s="24" t="s">
        <v>150</v>
      </c>
      <c r="J366" s="14" t="s">
        <v>29</v>
      </c>
      <c r="K366" s="15" t="s">
        <v>151</v>
      </c>
      <c r="L366" s="58"/>
      <c r="M366" s="14"/>
      <c r="N366" s="14" t="s">
        <v>145</v>
      </c>
      <c r="O366" s="14"/>
      <c r="P366" s="15" t="s">
        <v>139</v>
      </c>
      <c r="Q366" s="16">
        <v>13999</v>
      </c>
      <c r="R366" s="17">
        <v>45</v>
      </c>
      <c r="S366" s="18">
        <v>8854.3674999999985</v>
      </c>
      <c r="T366" s="19" t="s">
        <v>84</v>
      </c>
      <c r="U366" s="20" t="s">
        <v>97</v>
      </c>
      <c r="V366" s="22">
        <v>43</v>
      </c>
      <c r="W366" s="22">
        <v>11</v>
      </c>
      <c r="X366" s="23"/>
    </row>
    <row r="367" spans="1:24" s="1" customFormat="1" ht="108" customHeight="1" x14ac:dyDescent="0.3">
      <c r="A367" s="11" t="s">
        <v>23</v>
      </c>
      <c r="B367" s="11" t="s">
        <v>302</v>
      </c>
      <c r="C367" s="12" t="s">
        <v>411</v>
      </c>
      <c r="D367" s="28"/>
      <c r="E367" s="39" t="str">
        <f>HYPERLINK("https://www.google.ru/search?q=U5307VI&amp;newwindow=1&amp;tbm=isch","Еще фото")</f>
        <v>Еще фото</v>
      </c>
      <c r="F367" s="13" t="s">
        <v>26</v>
      </c>
      <c r="G367" s="11" t="s">
        <v>88</v>
      </c>
      <c r="H367" s="11" t="s">
        <v>76</v>
      </c>
      <c r="I367" s="14" t="s">
        <v>150</v>
      </c>
      <c r="J367" s="14" t="s">
        <v>29</v>
      </c>
      <c r="K367" s="15" t="s">
        <v>151</v>
      </c>
      <c r="L367" s="14" t="s">
        <v>412</v>
      </c>
      <c r="M367" s="14"/>
      <c r="N367" s="14" t="s">
        <v>32</v>
      </c>
      <c r="O367" s="14"/>
      <c r="P367" s="15" t="s">
        <v>397</v>
      </c>
      <c r="Q367" s="16">
        <v>15699</v>
      </c>
      <c r="R367" s="17">
        <v>45</v>
      </c>
      <c r="S367" s="18">
        <v>9929.6175000000003</v>
      </c>
      <c r="T367" s="19" t="s">
        <v>84</v>
      </c>
      <c r="U367" s="20" t="s">
        <v>106</v>
      </c>
      <c r="V367" s="29">
        <v>43.5</v>
      </c>
      <c r="W367" s="22">
        <v>1</v>
      </c>
      <c r="X367" s="23"/>
    </row>
    <row r="368" spans="1:24" s="1" customFormat="1" ht="52.05" customHeight="1" x14ac:dyDescent="0.3">
      <c r="A368" s="11" t="s">
        <v>23</v>
      </c>
      <c r="B368" s="11" t="s">
        <v>413</v>
      </c>
      <c r="C368" s="12" t="s">
        <v>414</v>
      </c>
      <c r="D368" s="59"/>
      <c r="E368" s="39" t="str">
        <f>HYPERLINK("https://www.google.ru/search?q=U57418X&amp;newwindow=1&amp;tbm=isch","Еще фото")</f>
        <v>Еще фото</v>
      </c>
      <c r="F368" s="13" t="s">
        <v>26</v>
      </c>
      <c r="G368" s="11" t="s">
        <v>88</v>
      </c>
      <c r="H368" s="11" t="s">
        <v>76</v>
      </c>
      <c r="I368" s="14" t="s">
        <v>150</v>
      </c>
      <c r="J368" s="14" t="s">
        <v>29</v>
      </c>
      <c r="K368" s="15" t="s">
        <v>151</v>
      </c>
      <c r="L368" s="56" t="s">
        <v>415</v>
      </c>
      <c r="M368" s="14"/>
      <c r="N368" s="14" t="s">
        <v>43</v>
      </c>
      <c r="O368" s="14"/>
      <c r="P368" s="15" t="s">
        <v>196</v>
      </c>
      <c r="Q368" s="16">
        <v>15099</v>
      </c>
      <c r="R368" s="17">
        <v>45</v>
      </c>
      <c r="S368" s="18">
        <v>9550.1175000000003</v>
      </c>
      <c r="T368" s="19" t="s">
        <v>84</v>
      </c>
      <c r="U368" s="20" t="s">
        <v>95</v>
      </c>
      <c r="V368" s="29">
        <v>41.5</v>
      </c>
      <c r="W368" s="22">
        <v>6</v>
      </c>
      <c r="X368" s="23"/>
    </row>
    <row r="369" spans="1:24" s="1" customFormat="1" ht="61.05" customHeight="1" x14ac:dyDescent="0.3">
      <c r="A369" s="24" t="s">
        <v>23</v>
      </c>
      <c r="B369" s="24" t="s">
        <v>413</v>
      </c>
      <c r="C369" s="12" t="s">
        <v>414</v>
      </c>
      <c r="D369" s="60"/>
      <c r="E369" s="39" t="str">
        <f>HYPERLINK("https://www.google.ru/search?q=U57418X&amp;newwindow=1&amp;tbm=isch","Еще фото")</f>
        <v>Еще фото</v>
      </c>
      <c r="F369" s="13" t="s">
        <v>26</v>
      </c>
      <c r="G369" s="24" t="s">
        <v>88</v>
      </c>
      <c r="H369" s="24" t="s">
        <v>76</v>
      </c>
      <c r="I369" s="24" t="s">
        <v>150</v>
      </c>
      <c r="J369" s="14" t="s">
        <v>29</v>
      </c>
      <c r="K369" s="15" t="s">
        <v>151</v>
      </c>
      <c r="L369" s="58"/>
      <c r="M369" s="14"/>
      <c r="N369" s="14" t="s">
        <v>43</v>
      </c>
      <c r="O369" s="14"/>
      <c r="P369" s="15" t="s">
        <v>196</v>
      </c>
      <c r="Q369" s="16">
        <v>15099</v>
      </c>
      <c r="R369" s="17">
        <v>45</v>
      </c>
      <c r="S369" s="18">
        <v>9550.1175000000003</v>
      </c>
      <c r="T369" s="19" t="s">
        <v>84</v>
      </c>
      <c r="U369" s="20" t="s">
        <v>96</v>
      </c>
      <c r="V369" s="22">
        <v>42</v>
      </c>
      <c r="W369" s="22">
        <v>1</v>
      </c>
      <c r="X369" s="23"/>
    </row>
    <row r="370" spans="1:24" s="1" customFormat="1" ht="26" customHeight="1" x14ac:dyDescent="0.3">
      <c r="A370" s="11" t="s">
        <v>23</v>
      </c>
      <c r="B370" s="11" t="s">
        <v>413</v>
      </c>
      <c r="C370" s="12" t="s">
        <v>416</v>
      </c>
      <c r="D370" s="53"/>
      <c r="E370" s="39" t="str">
        <f>HYPERLINK("https://www.google.ru/search?q=U5742KF&amp;newwindow=1&amp;tbm=isch","Еще фото")</f>
        <v>Еще фото</v>
      </c>
      <c r="F370" s="13"/>
      <c r="G370" s="11" t="s">
        <v>88</v>
      </c>
      <c r="H370" s="11" t="s">
        <v>76</v>
      </c>
      <c r="I370" s="14" t="s">
        <v>150</v>
      </c>
      <c r="J370" s="14" t="s">
        <v>29</v>
      </c>
      <c r="K370" s="15" t="s">
        <v>151</v>
      </c>
      <c r="L370" s="56" t="s">
        <v>417</v>
      </c>
      <c r="M370" s="14"/>
      <c r="N370" s="14" t="s">
        <v>145</v>
      </c>
      <c r="O370" s="14"/>
      <c r="P370" s="15" t="s">
        <v>277</v>
      </c>
      <c r="Q370" s="16">
        <v>14299</v>
      </c>
      <c r="R370" s="17">
        <v>45</v>
      </c>
      <c r="S370" s="18">
        <v>9044.1174999999985</v>
      </c>
      <c r="T370" s="19" t="s">
        <v>84</v>
      </c>
      <c r="U370" s="20" t="s">
        <v>94</v>
      </c>
      <c r="V370" s="22">
        <v>41</v>
      </c>
      <c r="W370" s="22">
        <v>4</v>
      </c>
      <c r="X370" s="23"/>
    </row>
    <row r="371" spans="1:24" s="1" customFormat="1" ht="26" customHeight="1" x14ac:dyDescent="0.3">
      <c r="A371" s="24" t="s">
        <v>23</v>
      </c>
      <c r="B371" s="24" t="s">
        <v>413</v>
      </c>
      <c r="C371" s="12" t="s">
        <v>416</v>
      </c>
      <c r="D371" s="54"/>
      <c r="E371" s="39" t="str">
        <f>HYPERLINK("https://www.google.ru/search?q=U5742KF&amp;newwindow=1&amp;tbm=isch","Еще фото")</f>
        <v>Еще фото</v>
      </c>
      <c r="F371" s="13"/>
      <c r="G371" s="24" t="s">
        <v>88</v>
      </c>
      <c r="H371" s="24" t="s">
        <v>76</v>
      </c>
      <c r="I371" s="24" t="s">
        <v>150</v>
      </c>
      <c r="J371" s="14" t="s">
        <v>29</v>
      </c>
      <c r="K371" s="15" t="s">
        <v>151</v>
      </c>
      <c r="L371" s="57"/>
      <c r="M371" s="14"/>
      <c r="N371" s="14" t="s">
        <v>145</v>
      </c>
      <c r="O371" s="14"/>
      <c r="P371" s="15" t="s">
        <v>277</v>
      </c>
      <c r="Q371" s="16">
        <v>14299</v>
      </c>
      <c r="R371" s="17">
        <v>45</v>
      </c>
      <c r="S371" s="18">
        <v>9044.1174999999985</v>
      </c>
      <c r="T371" s="19" t="s">
        <v>84</v>
      </c>
      <c r="U371" s="20" t="s">
        <v>95</v>
      </c>
      <c r="V371" s="29">
        <v>41.5</v>
      </c>
      <c r="W371" s="22">
        <v>12</v>
      </c>
      <c r="X371" s="23"/>
    </row>
    <row r="372" spans="1:24" s="1" customFormat="1" ht="26" customHeight="1" x14ac:dyDescent="0.3">
      <c r="A372" s="24" t="s">
        <v>23</v>
      </c>
      <c r="B372" s="24" t="s">
        <v>413</v>
      </c>
      <c r="C372" s="12" t="s">
        <v>416</v>
      </c>
      <c r="D372" s="54"/>
      <c r="E372" s="39" t="str">
        <f>HYPERLINK("https://www.google.ru/search?q=U5742KF&amp;newwindow=1&amp;tbm=isch","Еще фото")</f>
        <v>Еще фото</v>
      </c>
      <c r="F372" s="13"/>
      <c r="G372" s="24" t="s">
        <v>88</v>
      </c>
      <c r="H372" s="24" t="s">
        <v>76</v>
      </c>
      <c r="I372" s="24" t="s">
        <v>150</v>
      </c>
      <c r="J372" s="14" t="s">
        <v>29</v>
      </c>
      <c r="K372" s="15" t="s">
        <v>151</v>
      </c>
      <c r="L372" s="57"/>
      <c r="M372" s="14"/>
      <c r="N372" s="14" t="s">
        <v>145</v>
      </c>
      <c r="O372" s="14"/>
      <c r="P372" s="15" t="s">
        <v>277</v>
      </c>
      <c r="Q372" s="16">
        <v>14299</v>
      </c>
      <c r="R372" s="17">
        <v>45</v>
      </c>
      <c r="S372" s="18">
        <v>9044.1174999999985</v>
      </c>
      <c r="T372" s="19" t="s">
        <v>84</v>
      </c>
      <c r="U372" s="20" t="s">
        <v>96</v>
      </c>
      <c r="V372" s="22">
        <v>42</v>
      </c>
      <c r="W372" s="22">
        <v>10</v>
      </c>
      <c r="X372" s="23"/>
    </row>
    <row r="373" spans="1:24" s="1" customFormat="1" ht="26" customHeight="1" x14ac:dyDescent="0.3">
      <c r="A373" s="24" t="s">
        <v>23</v>
      </c>
      <c r="B373" s="24" t="s">
        <v>413</v>
      </c>
      <c r="C373" s="12" t="s">
        <v>416</v>
      </c>
      <c r="D373" s="55"/>
      <c r="E373" s="39" t="str">
        <f>HYPERLINK("https://www.google.ru/search?q=U5742KF&amp;newwindow=1&amp;tbm=isch","Еще фото")</f>
        <v>Еще фото</v>
      </c>
      <c r="F373" s="13"/>
      <c r="G373" s="24" t="s">
        <v>88</v>
      </c>
      <c r="H373" s="24" t="s">
        <v>76</v>
      </c>
      <c r="I373" s="24" t="s">
        <v>150</v>
      </c>
      <c r="J373" s="14" t="s">
        <v>29</v>
      </c>
      <c r="K373" s="15" t="s">
        <v>151</v>
      </c>
      <c r="L373" s="58"/>
      <c r="M373" s="14"/>
      <c r="N373" s="14" t="s">
        <v>145</v>
      </c>
      <c r="O373" s="14"/>
      <c r="P373" s="15" t="s">
        <v>277</v>
      </c>
      <c r="Q373" s="16">
        <v>14299</v>
      </c>
      <c r="R373" s="17">
        <v>45</v>
      </c>
      <c r="S373" s="18">
        <v>9044.1174999999985</v>
      </c>
      <c r="T373" s="19" t="s">
        <v>84</v>
      </c>
      <c r="U373" s="20" t="s">
        <v>97</v>
      </c>
      <c r="V373" s="22">
        <v>43</v>
      </c>
      <c r="W373" s="22">
        <v>4</v>
      </c>
      <c r="X373" s="23"/>
    </row>
    <row r="374" spans="1:24" s="1" customFormat="1" ht="108" customHeight="1" x14ac:dyDescent="0.3">
      <c r="A374" s="11" t="s">
        <v>23</v>
      </c>
      <c r="B374" s="11" t="s">
        <v>413</v>
      </c>
      <c r="C374" s="12" t="s">
        <v>418</v>
      </c>
      <c r="D374" s="28"/>
      <c r="E374" s="39" t="str">
        <f>HYPERLINK("https://www.google.ru/search?q=U5742RG&amp;newwindow=1&amp;tbm=isch","Еще фото")</f>
        <v>Еще фото</v>
      </c>
      <c r="F374" s="13" t="s">
        <v>26</v>
      </c>
      <c r="G374" s="11" t="s">
        <v>88</v>
      </c>
      <c r="H374" s="11" t="s">
        <v>76</v>
      </c>
      <c r="I374" s="14" t="s">
        <v>150</v>
      </c>
      <c r="J374" s="14" t="s">
        <v>29</v>
      </c>
      <c r="K374" s="15" t="s">
        <v>151</v>
      </c>
      <c r="L374" s="14" t="s">
        <v>419</v>
      </c>
      <c r="M374" s="14"/>
      <c r="N374" s="14" t="s">
        <v>111</v>
      </c>
      <c r="O374" s="14"/>
      <c r="P374" s="15" t="s">
        <v>359</v>
      </c>
      <c r="Q374" s="16">
        <v>14899</v>
      </c>
      <c r="R374" s="17">
        <v>45</v>
      </c>
      <c r="S374" s="18">
        <v>9423.6175000000003</v>
      </c>
      <c r="T374" s="19" t="s">
        <v>84</v>
      </c>
      <c r="U374" s="20" t="s">
        <v>206</v>
      </c>
      <c r="V374" s="22">
        <v>35</v>
      </c>
      <c r="W374" s="22">
        <v>1</v>
      </c>
      <c r="X374" s="23"/>
    </row>
    <row r="375" spans="1:24" s="1" customFormat="1" ht="17" customHeight="1" x14ac:dyDescent="0.3">
      <c r="A375" s="11" t="s">
        <v>23</v>
      </c>
      <c r="B375" s="11" t="s">
        <v>413</v>
      </c>
      <c r="C375" s="12" t="s">
        <v>420</v>
      </c>
      <c r="D375" s="53"/>
      <c r="E375" s="39" t="str">
        <f t="shared" ref="E375:E380" si="18">HYPERLINK("https://www.google.ru/search?q=U5744M1&amp;newwindow=1&amp;tbm=isch","Еще фото")</f>
        <v>Еще фото</v>
      </c>
      <c r="F375" s="13"/>
      <c r="G375" s="11" t="s">
        <v>88</v>
      </c>
      <c r="H375" s="11" t="s">
        <v>76</v>
      </c>
      <c r="I375" s="14" t="s">
        <v>150</v>
      </c>
      <c r="J375" s="14" t="s">
        <v>29</v>
      </c>
      <c r="K375" s="15" t="s">
        <v>151</v>
      </c>
      <c r="L375" s="56" t="s">
        <v>417</v>
      </c>
      <c r="M375" s="14"/>
      <c r="N375" s="14" t="s">
        <v>32</v>
      </c>
      <c r="O375" s="14"/>
      <c r="P375" s="15" t="s">
        <v>277</v>
      </c>
      <c r="Q375" s="16">
        <v>14299</v>
      </c>
      <c r="R375" s="17">
        <v>45</v>
      </c>
      <c r="S375" s="18">
        <v>9044.1174999999985</v>
      </c>
      <c r="T375" s="19" t="s">
        <v>84</v>
      </c>
      <c r="U375" s="20" t="s">
        <v>222</v>
      </c>
      <c r="V375" s="22">
        <v>36</v>
      </c>
      <c r="W375" s="22">
        <v>3</v>
      </c>
      <c r="X375" s="23"/>
    </row>
    <row r="376" spans="1:24" s="1" customFormat="1" ht="17" customHeight="1" x14ac:dyDescent="0.3">
      <c r="A376" s="24" t="s">
        <v>23</v>
      </c>
      <c r="B376" s="24" t="s">
        <v>413</v>
      </c>
      <c r="C376" s="12" t="s">
        <v>420</v>
      </c>
      <c r="D376" s="54"/>
      <c r="E376" s="39" t="str">
        <f t="shared" si="18"/>
        <v>Еще фото</v>
      </c>
      <c r="F376" s="13"/>
      <c r="G376" s="24" t="s">
        <v>88</v>
      </c>
      <c r="H376" s="24" t="s">
        <v>76</v>
      </c>
      <c r="I376" s="24" t="s">
        <v>150</v>
      </c>
      <c r="J376" s="14" t="s">
        <v>29</v>
      </c>
      <c r="K376" s="15" t="s">
        <v>151</v>
      </c>
      <c r="L376" s="57"/>
      <c r="M376" s="14"/>
      <c r="N376" s="14" t="s">
        <v>32</v>
      </c>
      <c r="O376" s="14"/>
      <c r="P376" s="15" t="s">
        <v>277</v>
      </c>
      <c r="Q376" s="16">
        <v>14299</v>
      </c>
      <c r="R376" s="17">
        <v>45</v>
      </c>
      <c r="S376" s="18">
        <v>9044.1174999999985</v>
      </c>
      <c r="T376" s="19" t="s">
        <v>84</v>
      </c>
      <c r="U376" s="20" t="s">
        <v>171</v>
      </c>
      <c r="V376" s="29">
        <v>36.5</v>
      </c>
      <c r="W376" s="22">
        <v>3</v>
      </c>
      <c r="X376" s="23"/>
    </row>
    <row r="377" spans="1:24" s="1" customFormat="1" ht="17" customHeight="1" x14ac:dyDescent="0.3">
      <c r="A377" s="24" t="s">
        <v>23</v>
      </c>
      <c r="B377" s="24" t="s">
        <v>413</v>
      </c>
      <c r="C377" s="12" t="s">
        <v>420</v>
      </c>
      <c r="D377" s="54"/>
      <c r="E377" s="39" t="str">
        <f t="shared" si="18"/>
        <v>Еще фото</v>
      </c>
      <c r="F377" s="13"/>
      <c r="G377" s="24" t="s">
        <v>88</v>
      </c>
      <c r="H377" s="24" t="s">
        <v>76</v>
      </c>
      <c r="I377" s="24" t="s">
        <v>150</v>
      </c>
      <c r="J377" s="14" t="s">
        <v>29</v>
      </c>
      <c r="K377" s="15" t="s">
        <v>151</v>
      </c>
      <c r="L377" s="57"/>
      <c r="M377" s="14"/>
      <c r="N377" s="14" t="s">
        <v>32</v>
      </c>
      <c r="O377" s="14"/>
      <c r="P377" s="15" t="s">
        <v>277</v>
      </c>
      <c r="Q377" s="16">
        <v>14299</v>
      </c>
      <c r="R377" s="17">
        <v>45</v>
      </c>
      <c r="S377" s="18">
        <v>9044.1174999999985</v>
      </c>
      <c r="T377" s="19" t="s">
        <v>84</v>
      </c>
      <c r="U377" s="20" t="s">
        <v>161</v>
      </c>
      <c r="V377" s="22">
        <v>37</v>
      </c>
      <c r="W377" s="22">
        <v>2</v>
      </c>
      <c r="X377" s="23"/>
    </row>
    <row r="378" spans="1:24" s="1" customFormat="1" ht="17" customHeight="1" x14ac:dyDescent="0.3">
      <c r="A378" s="24" t="s">
        <v>23</v>
      </c>
      <c r="B378" s="24" t="s">
        <v>413</v>
      </c>
      <c r="C378" s="12" t="s">
        <v>420</v>
      </c>
      <c r="D378" s="54"/>
      <c r="E378" s="39" t="str">
        <f t="shared" si="18"/>
        <v>Еще фото</v>
      </c>
      <c r="F378" s="13"/>
      <c r="G378" s="24" t="s">
        <v>88</v>
      </c>
      <c r="H378" s="24" t="s">
        <v>76</v>
      </c>
      <c r="I378" s="24" t="s">
        <v>150</v>
      </c>
      <c r="J378" s="14" t="s">
        <v>29</v>
      </c>
      <c r="K378" s="15" t="s">
        <v>151</v>
      </c>
      <c r="L378" s="57"/>
      <c r="M378" s="14"/>
      <c r="N378" s="14" t="s">
        <v>32</v>
      </c>
      <c r="O378" s="14"/>
      <c r="P378" s="15" t="s">
        <v>277</v>
      </c>
      <c r="Q378" s="16">
        <v>14299</v>
      </c>
      <c r="R378" s="17">
        <v>45</v>
      </c>
      <c r="S378" s="18">
        <v>9044.1174999999985</v>
      </c>
      <c r="T378" s="19" t="s">
        <v>84</v>
      </c>
      <c r="U378" s="20" t="s">
        <v>85</v>
      </c>
      <c r="V378" s="22">
        <v>39</v>
      </c>
      <c r="W378" s="22">
        <v>1</v>
      </c>
      <c r="X378" s="23"/>
    </row>
    <row r="379" spans="1:24" s="1" customFormat="1" ht="17" customHeight="1" x14ac:dyDescent="0.3">
      <c r="A379" s="24" t="s">
        <v>23</v>
      </c>
      <c r="B379" s="24" t="s">
        <v>413</v>
      </c>
      <c r="C379" s="12" t="s">
        <v>420</v>
      </c>
      <c r="D379" s="54"/>
      <c r="E379" s="39" t="str">
        <f t="shared" si="18"/>
        <v>Еще фото</v>
      </c>
      <c r="F379" s="13"/>
      <c r="G379" s="24" t="s">
        <v>88</v>
      </c>
      <c r="H379" s="24" t="s">
        <v>76</v>
      </c>
      <c r="I379" s="24" t="s">
        <v>150</v>
      </c>
      <c r="J379" s="14" t="s">
        <v>29</v>
      </c>
      <c r="K379" s="15" t="s">
        <v>151</v>
      </c>
      <c r="L379" s="57"/>
      <c r="M379" s="14"/>
      <c r="N379" s="14" t="s">
        <v>32</v>
      </c>
      <c r="O379" s="14"/>
      <c r="P379" s="15" t="s">
        <v>277</v>
      </c>
      <c r="Q379" s="16">
        <v>14299</v>
      </c>
      <c r="R379" s="17">
        <v>45</v>
      </c>
      <c r="S379" s="18">
        <v>9044.1174999999985</v>
      </c>
      <c r="T379" s="19" t="s">
        <v>84</v>
      </c>
      <c r="U379" s="20" t="s">
        <v>105</v>
      </c>
      <c r="V379" s="29">
        <v>39.5</v>
      </c>
      <c r="W379" s="22">
        <v>1</v>
      </c>
      <c r="X379" s="23"/>
    </row>
    <row r="380" spans="1:24" s="1" customFormat="1" ht="22.05" customHeight="1" x14ac:dyDescent="0.3">
      <c r="A380" s="24" t="s">
        <v>23</v>
      </c>
      <c r="B380" s="24" t="s">
        <v>413</v>
      </c>
      <c r="C380" s="12" t="s">
        <v>420</v>
      </c>
      <c r="D380" s="55"/>
      <c r="E380" s="39" t="str">
        <f t="shared" si="18"/>
        <v>Еще фото</v>
      </c>
      <c r="F380" s="13"/>
      <c r="G380" s="24" t="s">
        <v>88</v>
      </c>
      <c r="H380" s="24" t="s">
        <v>76</v>
      </c>
      <c r="I380" s="24" t="s">
        <v>150</v>
      </c>
      <c r="J380" s="14" t="s">
        <v>29</v>
      </c>
      <c r="K380" s="15" t="s">
        <v>151</v>
      </c>
      <c r="L380" s="58"/>
      <c r="M380" s="14"/>
      <c r="N380" s="14" t="s">
        <v>32</v>
      </c>
      <c r="O380" s="14"/>
      <c r="P380" s="15" t="s">
        <v>277</v>
      </c>
      <c r="Q380" s="16">
        <v>14299</v>
      </c>
      <c r="R380" s="17">
        <v>45</v>
      </c>
      <c r="S380" s="18">
        <v>9044.1174999999985</v>
      </c>
      <c r="T380" s="19" t="s">
        <v>84</v>
      </c>
      <c r="U380" s="20" t="s">
        <v>95</v>
      </c>
      <c r="V380" s="29">
        <v>41.5</v>
      </c>
      <c r="W380" s="22">
        <v>8</v>
      </c>
      <c r="X380" s="23"/>
    </row>
    <row r="381" spans="1:24" s="1" customFormat="1" ht="52.05" customHeight="1" x14ac:dyDescent="0.3">
      <c r="A381" s="11" t="s">
        <v>23</v>
      </c>
      <c r="B381" s="11" t="s">
        <v>413</v>
      </c>
      <c r="C381" s="12" t="s">
        <v>421</v>
      </c>
      <c r="D381" s="59"/>
      <c r="E381" s="39" t="str">
        <f>HYPERLINK("https://www.google.ru/search?q=U57452Z&amp;newwindow=1&amp;tbm=isch","Еще фото")</f>
        <v>Еще фото</v>
      </c>
      <c r="F381" s="13"/>
      <c r="G381" s="11" t="s">
        <v>88</v>
      </c>
      <c r="H381" s="11" t="s">
        <v>76</v>
      </c>
      <c r="I381" s="14" t="s">
        <v>150</v>
      </c>
      <c r="J381" s="14" t="s">
        <v>29</v>
      </c>
      <c r="K381" s="15" t="s">
        <v>151</v>
      </c>
      <c r="L381" s="56" t="s">
        <v>417</v>
      </c>
      <c r="M381" s="14"/>
      <c r="N381" s="14" t="s">
        <v>32</v>
      </c>
      <c r="O381" s="14"/>
      <c r="P381" s="15" t="s">
        <v>196</v>
      </c>
      <c r="Q381" s="16">
        <v>13199</v>
      </c>
      <c r="R381" s="17">
        <v>45</v>
      </c>
      <c r="S381" s="18">
        <v>8348.3674999999985</v>
      </c>
      <c r="T381" s="19" t="s">
        <v>84</v>
      </c>
      <c r="U381" s="20" t="s">
        <v>222</v>
      </c>
      <c r="V381" s="22">
        <v>36</v>
      </c>
      <c r="W381" s="22">
        <v>2</v>
      </c>
      <c r="X381" s="23"/>
    </row>
    <row r="382" spans="1:24" s="1" customFormat="1" ht="61.05" customHeight="1" x14ac:dyDescent="0.3">
      <c r="A382" s="24" t="s">
        <v>23</v>
      </c>
      <c r="B382" s="24" t="s">
        <v>413</v>
      </c>
      <c r="C382" s="12" t="s">
        <v>421</v>
      </c>
      <c r="D382" s="60"/>
      <c r="E382" s="39" t="str">
        <f>HYPERLINK("https://www.google.ru/search?q=U57452Z&amp;newwindow=1&amp;tbm=isch","Еще фото")</f>
        <v>Еще фото</v>
      </c>
      <c r="F382" s="13"/>
      <c r="G382" s="24" t="s">
        <v>88</v>
      </c>
      <c r="H382" s="24" t="s">
        <v>76</v>
      </c>
      <c r="I382" s="24" t="s">
        <v>150</v>
      </c>
      <c r="J382" s="14" t="s">
        <v>29</v>
      </c>
      <c r="K382" s="15" t="s">
        <v>151</v>
      </c>
      <c r="L382" s="58"/>
      <c r="M382" s="14"/>
      <c r="N382" s="14" t="s">
        <v>32</v>
      </c>
      <c r="O382" s="14"/>
      <c r="P382" s="15" t="s">
        <v>196</v>
      </c>
      <c r="Q382" s="16">
        <v>13199</v>
      </c>
      <c r="R382" s="17">
        <v>45</v>
      </c>
      <c r="S382" s="18">
        <v>8348.3674999999985</v>
      </c>
      <c r="T382" s="19" t="s">
        <v>84</v>
      </c>
      <c r="U382" s="20" t="s">
        <v>94</v>
      </c>
      <c r="V382" s="22">
        <v>41</v>
      </c>
      <c r="W382" s="22">
        <v>1</v>
      </c>
      <c r="X382" s="23"/>
    </row>
    <row r="383" spans="1:24" s="1" customFormat="1" ht="26" customHeight="1" x14ac:dyDescent="0.3">
      <c r="A383" s="11" t="s">
        <v>23</v>
      </c>
      <c r="B383" s="11" t="s">
        <v>413</v>
      </c>
      <c r="C383" s="12" t="s">
        <v>422</v>
      </c>
      <c r="D383" s="53"/>
      <c r="E383" s="39" t="str">
        <f>HYPERLINK("https://www.google.ru/search?q=U57481N&amp;newwindow=1&amp;tbm=isch","Еще фото")</f>
        <v>Еще фото</v>
      </c>
      <c r="F383" s="13"/>
      <c r="G383" s="11" t="s">
        <v>88</v>
      </c>
      <c r="H383" s="11" t="s">
        <v>76</v>
      </c>
      <c r="I383" s="14" t="s">
        <v>150</v>
      </c>
      <c r="J383" s="14" t="s">
        <v>29</v>
      </c>
      <c r="K383" s="15" t="s">
        <v>151</v>
      </c>
      <c r="L383" s="56" t="s">
        <v>417</v>
      </c>
      <c r="M383" s="14"/>
      <c r="N383" s="14" t="s">
        <v>145</v>
      </c>
      <c r="O383" s="14"/>
      <c r="P383" s="15" t="s">
        <v>277</v>
      </c>
      <c r="Q383" s="16">
        <v>14299</v>
      </c>
      <c r="R383" s="17">
        <v>45</v>
      </c>
      <c r="S383" s="18">
        <v>9044.1174999999985</v>
      </c>
      <c r="T383" s="19" t="s">
        <v>84</v>
      </c>
      <c r="U383" s="20" t="s">
        <v>222</v>
      </c>
      <c r="V383" s="22">
        <v>36</v>
      </c>
      <c r="W383" s="22">
        <v>3</v>
      </c>
      <c r="X383" s="23"/>
    </row>
    <row r="384" spans="1:24" s="1" customFormat="1" ht="26" customHeight="1" x14ac:dyDescent="0.3">
      <c r="A384" s="24" t="s">
        <v>23</v>
      </c>
      <c r="B384" s="24" t="s">
        <v>413</v>
      </c>
      <c r="C384" s="12" t="s">
        <v>422</v>
      </c>
      <c r="D384" s="54"/>
      <c r="E384" s="39" t="str">
        <f>HYPERLINK("https://www.google.ru/search?q=U57481N&amp;newwindow=1&amp;tbm=isch","Еще фото")</f>
        <v>Еще фото</v>
      </c>
      <c r="F384" s="13"/>
      <c r="G384" s="24" t="s">
        <v>88</v>
      </c>
      <c r="H384" s="24" t="s">
        <v>76</v>
      </c>
      <c r="I384" s="24" t="s">
        <v>150</v>
      </c>
      <c r="J384" s="14" t="s">
        <v>29</v>
      </c>
      <c r="K384" s="15" t="s">
        <v>151</v>
      </c>
      <c r="L384" s="57"/>
      <c r="M384" s="14"/>
      <c r="N384" s="14" t="s">
        <v>145</v>
      </c>
      <c r="O384" s="14"/>
      <c r="P384" s="15" t="s">
        <v>277</v>
      </c>
      <c r="Q384" s="16">
        <v>14299</v>
      </c>
      <c r="R384" s="17">
        <v>45</v>
      </c>
      <c r="S384" s="18">
        <v>9044.1174999999985</v>
      </c>
      <c r="T384" s="19" t="s">
        <v>84</v>
      </c>
      <c r="U384" s="20" t="s">
        <v>95</v>
      </c>
      <c r="V384" s="29">
        <v>41.5</v>
      </c>
      <c r="W384" s="22">
        <v>5</v>
      </c>
      <c r="X384" s="23"/>
    </row>
    <row r="385" spans="1:24" s="1" customFormat="1" ht="26" customHeight="1" x14ac:dyDescent="0.3">
      <c r="A385" s="24" t="s">
        <v>23</v>
      </c>
      <c r="B385" s="24" t="s">
        <v>413</v>
      </c>
      <c r="C385" s="12" t="s">
        <v>422</v>
      </c>
      <c r="D385" s="54"/>
      <c r="E385" s="39" t="str">
        <f>HYPERLINK("https://www.google.ru/search?q=U57481N&amp;newwindow=1&amp;tbm=isch","Еще фото")</f>
        <v>Еще фото</v>
      </c>
      <c r="F385" s="13"/>
      <c r="G385" s="24" t="s">
        <v>88</v>
      </c>
      <c r="H385" s="24" t="s">
        <v>76</v>
      </c>
      <c r="I385" s="24" t="s">
        <v>150</v>
      </c>
      <c r="J385" s="14" t="s">
        <v>29</v>
      </c>
      <c r="K385" s="15" t="s">
        <v>151</v>
      </c>
      <c r="L385" s="57"/>
      <c r="M385" s="14"/>
      <c r="N385" s="14" t="s">
        <v>145</v>
      </c>
      <c r="O385" s="14"/>
      <c r="P385" s="15" t="s">
        <v>277</v>
      </c>
      <c r="Q385" s="16">
        <v>14299</v>
      </c>
      <c r="R385" s="17">
        <v>45</v>
      </c>
      <c r="S385" s="18">
        <v>9044.1174999999985</v>
      </c>
      <c r="T385" s="19" t="s">
        <v>84</v>
      </c>
      <c r="U385" s="20" t="s">
        <v>96</v>
      </c>
      <c r="V385" s="22">
        <v>42</v>
      </c>
      <c r="W385" s="22">
        <v>2</v>
      </c>
      <c r="X385" s="23"/>
    </row>
    <row r="386" spans="1:24" s="1" customFormat="1" ht="26" customHeight="1" x14ac:dyDescent="0.3">
      <c r="A386" s="24" t="s">
        <v>23</v>
      </c>
      <c r="B386" s="24" t="s">
        <v>413</v>
      </c>
      <c r="C386" s="12" t="s">
        <v>422</v>
      </c>
      <c r="D386" s="55"/>
      <c r="E386" s="39" t="str">
        <f>HYPERLINK("https://www.google.ru/search?q=U57481N&amp;newwindow=1&amp;tbm=isch","Еще фото")</f>
        <v>Еще фото</v>
      </c>
      <c r="F386" s="13"/>
      <c r="G386" s="24" t="s">
        <v>88</v>
      </c>
      <c r="H386" s="24" t="s">
        <v>76</v>
      </c>
      <c r="I386" s="24" t="s">
        <v>150</v>
      </c>
      <c r="J386" s="14" t="s">
        <v>29</v>
      </c>
      <c r="K386" s="15" t="s">
        <v>151</v>
      </c>
      <c r="L386" s="58"/>
      <c r="M386" s="14"/>
      <c r="N386" s="14" t="s">
        <v>145</v>
      </c>
      <c r="O386" s="14"/>
      <c r="P386" s="15" t="s">
        <v>277</v>
      </c>
      <c r="Q386" s="16">
        <v>14299</v>
      </c>
      <c r="R386" s="17">
        <v>45</v>
      </c>
      <c r="S386" s="18">
        <v>9044.1174999999985</v>
      </c>
      <c r="T386" s="19" t="s">
        <v>84</v>
      </c>
      <c r="U386" s="20" t="s">
        <v>108</v>
      </c>
      <c r="V386" s="29">
        <v>44.5</v>
      </c>
      <c r="W386" s="22">
        <v>1</v>
      </c>
      <c r="X386" s="23"/>
    </row>
    <row r="387" spans="1:24" s="1" customFormat="1" ht="108" customHeight="1" x14ac:dyDescent="0.3">
      <c r="A387" s="11" t="s">
        <v>23</v>
      </c>
      <c r="B387" s="11" t="s">
        <v>413</v>
      </c>
      <c r="C387" s="12" t="s">
        <v>423</v>
      </c>
      <c r="D387" s="28"/>
      <c r="E387" s="39" t="str">
        <f>HYPERLINK("https://www.google.ru/search?q=U574ESC&amp;newwindow=1&amp;tbm=isch","Еще фото")</f>
        <v>Еще фото</v>
      </c>
      <c r="F387" s="13"/>
      <c r="G387" s="11" t="s">
        <v>88</v>
      </c>
      <c r="H387" s="11" t="s">
        <v>76</v>
      </c>
      <c r="I387" s="14" t="s">
        <v>150</v>
      </c>
      <c r="J387" s="14" t="s">
        <v>29</v>
      </c>
      <c r="K387" s="15" t="s">
        <v>151</v>
      </c>
      <c r="L387" s="14" t="s">
        <v>424</v>
      </c>
      <c r="M387" s="14" t="s">
        <v>181</v>
      </c>
      <c r="N387" s="14" t="s">
        <v>52</v>
      </c>
      <c r="O387" s="14"/>
      <c r="P387" s="15" t="s">
        <v>314</v>
      </c>
      <c r="Q387" s="16">
        <v>16799</v>
      </c>
      <c r="R387" s="17">
        <v>45</v>
      </c>
      <c r="S387" s="18">
        <v>10625.3675</v>
      </c>
      <c r="T387" s="19" t="s">
        <v>84</v>
      </c>
      <c r="U387" s="20" t="s">
        <v>85</v>
      </c>
      <c r="V387" s="22">
        <v>39</v>
      </c>
      <c r="W387" s="22">
        <v>1</v>
      </c>
      <c r="X387" s="23"/>
    </row>
    <row r="388" spans="1:24" s="1" customFormat="1" ht="108" customHeight="1" x14ac:dyDescent="0.3">
      <c r="A388" s="11" t="s">
        <v>23</v>
      </c>
      <c r="B388" s="11" t="s">
        <v>413</v>
      </c>
      <c r="C388" s="12" t="s">
        <v>425</v>
      </c>
      <c r="D388" s="28"/>
      <c r="E388" s="39" t="str">
        <f>HYPERLINK("https://www.google.ru/search?q=U574WBG&amp;newwindow=1&amp;tbm=isch","Еще фото")</f>
        <v>Еще фото</v>
      </c>
      <c r="F388" s="13"/>
      <c r="G388" s="11" t="s">
        <v>88</v>
      </c>
      <c r="H388" s="11" t="s">
        <v>76</v>
      </c>
      <c r="I388" s="14" t="s">
        <v>150</v>
      </c>
      <c r="J388" s="14" t="s">
        <v>29</v>
      </c>
      <c r="K388" s="15" t="s">
        <v>151</v>
      </c>
      <c r="L388" s="14" t="s">
        <v>426</v>
      </c>
      <c r="M388" s="14" t="s">
        <v>181</v>
      </c>
      <c r="N388" s="14" t="s">
        <v>32</v>
      </c>
      <c r="O388" s="14"/>
      <c r="P388" s="15" t="s">
        <v>314</v>
      </c>
      <c r="Q388" s="16">
        <v>16599</v>
      </c>
      <c r="R388" s="17">
        <v>45</v>
      </c>
      <c r="S388" s="18">
        <v>10498.8675</v>
      </c>
      <c r="T388" s="19" t="s">
        <v>84</v>
      </c>
      <c r="U388" s="20" t="s">
        <v>222</v>
      </c>
      <c r="V388" s="22">
        <v>36</v>
      </c>
      <c r="W388" s="22">
        <v>1</v>
      </c>
      <c r="X388" s="23"/>
    </row>
    <row r="389" spans="1:24" s="1" customFormat="1" ht="108" customHeight="1" x14ac:dyDescent="0.3">
      <c r="A389" s="11" t="s">
        <v>23</v>
      </c>
      <c r="B389" s="11" t="s">
        <v>413</v>
      </c>
      <c r="C389" s="12" t="s">
        <v>427</v>
      </c>
      <c r="D389" s="28"/>
      <c r="E389" s="39" t="str">
        <f>HYPERLINK("https://www.google.ru/search?q=U574WGN&amp;newwindow=1&amp;tbm=isch","Еще фото")</f>
        <v>Еще фото</v>
      </c>
      <c r="F389" s="13"/>
      <c r="G389" s="11" t="s">
        <v>88</v>
      </c>
      <c r="H389" s="11" t="s">
        <v>76</v>
      </c>
      <c r="I389" s="14" t="s">
        <v>150</v>
      </c>
      <c r="J389" s="14" t="s">
        <v>29</v>
      </c>
      <c r="K389" s="15" t="s">
        <v>151</v>
      </c>
      <c r="L389" s="14" t="s">
        <v>426</v>
      </c>
      <c r="M389" s="14" t="s">
        <v>181</v>
      </c>
      <c r="N389" s="14" t="s">
        <v>52</v>
      </c>
      <c r="O389" s="14"/>
      <c r="P389" s="15" t="s">
        <v>314</v>
      </c>
      <c r="Q389" s="16">
        <v>16599</v>
      </c>
      <c r="R389" s="17">
        <v>45</v>
      </c>
      <c r="S389" s="18">
        <v>10498.8675</v>
      </c>
      <c r="T389" s="19" t="s">
        <v>84</v>
      </c>
      <c r="U389" s="20" t="s">
        <v>85</v>
      </c>
      <c r="V389" s="22">
        <v>39</v>
      </c>
      <c r="W389" s="22">
        <v>1</v>
      </c>
      <c r="X389" s="23"/>
    </row>
    <row r="390" spans="1:24" s="1" customFormat="1" ht="108" customHeight="1" x14ac:dyDescent="0.3">
      <c r="A390" s="11" t="s">
        <v>23</v>
      </c>
      <c r="B390" s="11" t="s">
        <v>428</v>
      </c>
      <c r="C390" s="12" t="s">
        <v>429</v>
      </c>
      <c r="D390" s="28"/>
      <c r="E390" s="39" t="str">
        <f>HYPERLINK("https://www.google.ru/search?q=U740BM2&amp;newwindow=1&amp;tbm=isch","Еще фото")</f>
        <v>Еще фото</v>
      </c>
      <c r="F390" s="13" t="s">
        <v>26</v>
      </c>
      <c r="G390" s="11" t="s">
        <v>88</v>
      </c>
      <c r="H390" s="11" t="s">
        <v>76</v>
      </c>
      <c r="I390" s="14" t="s">
        <v>150</v>
      </c>
      <c r="J390" s="14" t="s">
        <v>29</v>
      </c>
      <c r="K390" s="15" t="s">
        <v>151</v>
      </c>
      <c r="L390" s="14" t="s">
        <v>430</v>
      </c>
      <c r="M390" s="14"/>
      <c r="N390" s="14" t="s">
        <v>43</v>
      </c>
      <c r="O390" s="14"/>
      <c r="P390" s="15" t="s">
        <v>139</v>
      </c>
      <c r="Q390" s="16">
        <v>16199</v>
      </c>
      <c r="R390" s="17">
        <v>45</v>
      </c>
      <c r="S390" s="18">
        <v>10245.8675</v>
      </c>
      <c r="T390" s="19" t="s">
        <v>84</v>
      </c>
      <c r="U390" s="20" t="s">
        <v>142</v>
      </c>
      <c r="V390" s="29">
        <v>37.5</v>
      </c>
      <c r="W390" s="22">
        <v>1</v>
      </c>
      <c r="X390" s="23"/>
    </row>
    <row r="391" spans="1:24" s="1" customFormat="1" ht="108" customHeight="1" x14ac:dyDescent="0.3">
      <c r="A391" s="11" t="s">
        <v>23</v>
      </c>
      <c r="B391" s="11" t="s">
        <v>428</v>
      </c>
      <c r="C391" s="12" t="s">
        <v>431</v>
      </c>
      <c r="D391" s="28"/>
      <c r="E391" s="39" t="str">
        <f>HYPERLINK("https://www.google.ru/search?q=U740GS2&amp;newwindow=1&amp;tbm=isch","Еще фото")</f>
        <v>Еще фото</v>
      </c>
      <c r="F391" s="13" t="s">
        <v>26</v>
      </c>
      <c r="G391" s="11" t="s">
        <v>88</v>
      </c>
      <c r="H391" s="11" t="s">
        <v>76</v>
      </c>
      <c r="I391" s="14" t="s">
        <v>150</v>
      </c>
      <c r="J391" s="14" t="s">
        <v>29</v>
      </c>
      <c r="K391" s="15" t="s">
        <v>151</v>
      </c>
      <c r="L391" s="14" t="s">
        <v>432</v>
      </c>
      <c r="M391" s="14"/>
      <c r="N391" s="14" t="s">
        <v>32</v>
      </c>
      <c r="O391" s="14"/>
      <c r="P391" s="15" t="s">
        <v>433</v>
      </c>
      <c r="Q391" s="16">
        <v>18799</v>
      </c>
      <c r="R391" s="17">
        <v>45</v>
      </c>
      <c r="S391" s="18">
        <v>11890.3675</v>
      </c>
      <c r="T391" s="19" t="s">
        <v>84</v>
      </c>
      <c r="U391" s="20" t="s">
        <v>95</v>
      </c>
      <c r="V391" s="29">
        <v>41.5</v>
      </c>
      <c r="W391" s="22">
        <v>4</v>
      </c>
      <c r="X391" s="23"/>
    </row>
    <row r="392" spans="1:24" s="1" customFormat="1" ht="35" customHeight="1" x14ac:dyDescent="0.3">
      <c r="A392" s="11" t="s">
        <v>23</v>
      </c>
      <c r="B392" s="11" t="s">
        <v>428</v>
      </c>
      <c r="C392" s="12" t="s">
        <v>434</v>
      </c>
      <c r="D392" s="53"/>
      <c r="E392" s="39" t="str">
        <f>HYPERLINK("https://www.google.ru/search?q=U740N9J9&amp;newwindow=1&amp;tbm=isch","Еще фото")</f>
        <v>Еще фото</v>
      </c>
      <c r="F392" s="13"/>
      <c r="G392" s="11" t="s">
        <v>88</v>
      </c>
      <c r="H392" s="11" t="s">
        <v>76</v>
      </c>
      <c r="I392" s="14" t="s">
        <v>150</v>
      </c>
      <c r="J392" s="14" t="s">
        <v>29</v>
      </c>
      <c r="K392" s="15" t="s">
        <v>151</v>
      </c>
      <c r="L392" s="56" t="s">
        <v>435</v>
      </c>
      <c r="M392" s="14"/>
      <c r="N392" s="14" t="s">
        <v>32</v>
      </c>
      <c r="O392" s="14"/>
      <c r="P392" s="15" t="s">
        <v>433</v>
      </c>
      <c r="Q392" s="16">
        <v>14699</v>
      </c>
      <c r="R392" s="17">
        <v>45</v>
      </c>
      <c r="S392" s="18">
        <v>9297.1174999999985</v>
      </c>
      <c r="T392" s="19" t="s">
        <v>84</v>
      </c>
      <c r="U392" s="20" t="s">
        <v>105</v>
      </c>
      <c r="V392" s="29">
        <v>39.5</v>
      </c>
      <c r="W392" s="22">
        <v>2</v>
      </c>
      <c r="X392" s="23"/>
    </row>
    <row r="393" spans="1:24" s="1" customFormat="1" ht="35" customHeight="1" x14ac:dyDescent="0.3">
      <c r="A393" s="24" t="s">
        <v>23</v>
      </c>
      <c r="B393" s="24" t="s">
        <v>428</v>
      </c>
      <c r="C393" s="12" t="s">
        <v>434</v>
      </c>
      <c r="D393" s="54"/>
      <c r="E393" s="39" t="str">
        <f>HYPERLINK("https://www.google.ru/search?q=U740N9J9&amp;newwindow=1&amp;tbm=isch","Еще фото")</f>
        <v>Еще фото</v>
      </c>
      <c r="F393" s="13"/>
      <c r="G393" s="24" t="s">
        <v>88</v>
      </c>
      <c r="H393" s="24" t="s">
        <v>76</v>
      </c>
      <c r="I393" s="24" t="s">
        <v>150</v>
      </c>
      <c r="J393" s="14" t="s">
        <v>29</v>
      </c>
      <c r="K393" s="15" t="s">
        <v>151</v>
      </c>
      <c r="L393" s="57"/>
      <c r="M393" s="14"/>
      <c r="N393" s="14" t="s">
        <v>32</v>
      </c>
      <c r="O393" s="14"/>
      <c r="P393" s="15" t="s">
        <v>433</v>
      </c>
      <c r="Q393" s="16">
        <v>14699</v>
      </c>
      <c r="R393" s="17">
        <v>45</v>
      </c>
      <c r="S393" s="18">
        <v>9297.1174999999985</v>
      </c>
      <c r="T393" s="19" t="s">
        <v>84</v>
      </c>
      <c r="U393" s="20" t="s">
        <v>93</v>
      </c>
      <c r="V393" s="29">
        <v>40.5</v>
      </c>
      <c r="W393" s="22">
        <v>2</v>
      </c>
      <c r="X393" s="23"/>
    </row>
    <row r="394" spans="1:24" s="1" customFormat="1" ht="37.049999999999997" customHeight="1" x14ac:dyDescent="0.3">
      <c r="A394" s="24" t="s">
        <v>23</v>
      </c>
      <c r="B394" s="24" t="s">
        <v>428</v>
      </c>
      <c r="C394" s="12" t="s">
        <v>434</v>
      </c>
      <c r="D394" s="55"/>
      <c r="E394" s="39" t="str">
        <f>HYPERLINK("https://www.google.ru/search?q=U740N9J9&amp;newwindow=1&amp;tbm=isch","Еще фото")</f>
        <v>Еще фото</v>
      </c>
      <c r="F394" s="13"/>
      <c r="G394" s="24" t="s">
        <v>88</v>
      </c>
      <c r="H394" s="24" t="s">
        <v>76</v>
      </c>
      <c r="I394" s="24" t="s">
        <v>150</v>
      </c>
      <c r="J394" s="14" t="s">
        <v>29</v>
      </c>
      <c r="K394" s="15" t="s">
        <v>151</v>
      </c>
      <c r="L394" s="58"/>
      <c r="M394" s="14"/>
      <c r="N394" s="14" t="s">
        <v>32</v>
      </c>
      <c r="O394" s="14"/>
      <c r="P394" s="15" t="s">
        <v>433</v>
      </c>
      <c r="Q394" s="16">
        <v>14699</v>
      </c>
      <c r="R394" s="17">
        <v>45</v>
      </c>
      <c r="S394" s="18">
        <v>9297.1174999999985</v>
      </c>
      <c r="T394" s="19" t="s">
        <v>84</v>
      </c>
      <c r="U394" s="20" t="s">
        <v>94</v>
      </c>
      <c r="V394" s="22">
        <v>41</v>
      </c>
      <c r="W394" s="22">
        <v>7</v>
      </c>
      <c r="X394" s="23"/>
    </row>
    <row r="395" spans="1:24" s="1" customFormat="1" ht="108" customHeight="1" x14ac:dyDescent="0.3">
      <c r="A395" s="11" t="s">
        <v>23</v>
      </c>
      <c r="B395" s="11" t="s">
        <v>428</v>
      </c>
      <c r="C395" s="12" t="s">
        <v>436</v>
      </c>
      <c r="D395" s="28"/>
      <c r="E395" s="39" t="str">
        <f>HYPERLINK("https://www.google.ru/search?q=U740SG2&amp;newwindow=1&amp;tbm=isch","Еще фото")</f>
        <v>Еще фото</v>
      </c>
      <c r="F395" s="13"/>
      <c r="G395" s="11" t="s">
        <v>88</v>
      </c>
      <c r="H395" s="11" t="s">
        <v>76</v>
      </c>
      <c r="I395" s="14" t="s">
        <v>150</v>
      </c>
      <c r="J395" s="14" t="s">
        <v>29</v>
      </c>
      <c r="K395" s="15" t="s">
        <v>151</v>
      </c>
      <c r="L395" s="14" t="s">
        <v>432</v>
      </c>
      <c r="M395" s="14"/>
      <c r="N395" s="14" t="s">
        <v>32</v>
      </c>
      <c r="O395" s="14"/>
      <c r="P395" s="15" t="s">
        <v>437</v>
      </c>
      <c r="Q395" s="16">
        <v>16499</v>
      </c>
      <c r="R395" s="17">
        <v>45</v>
      </c>
      <c r="S395" s="18">
        <v>10435.6175</v>
      </c>
      <c r="T395" s="19" t="s">
        <v>84</v>
      </c>
      <c r="U395" s="20" t="s">
        <v>161</v>
      </c>
      <c r="V395" s="22">
        <v>37</v>
      </c>
      <c r="W395" s="22">
        <v>1</v>
      </c>
      <c r="X395" s="23"/>
    </row>
    <row r="396" spans="1:24" s="1" customFormat="1" ht="52.05" customHeight="1" x14ac:dyDescent="0.3">
      <c r="A396" s="11" t="s">
        <v>23</v>
      </c>
      <c r="B396" s="11" t="s">
        <v>428</v>
      </c>
      <c r="C396" s="12" t="s">
        <v>438</v>
      </c>
      <c r="D396" s="59"/>
      <c r="E396" s="39" t="str">
        <f>HYPERLINK("https://www.google.ru/search?q=U740WN2&amp;newwindow=1&amp;tbm=isch","Еще фото")</f>
        <v>Еще фото</v>
      </c>
      <c r="F396" s="13"/>
      <c r="G396" s="11" t="s">
        <v>88</v>
      </c>
      <c r="H396" s="11" t="s">
        <v>76</v>
      </c>
      <c r="I396" s="14" t="s">
        <v>150</v>
      </c>
      <c r="J396" s="14" t="s">
        <v>29</v>
      </c>
      <c r="K396" s="15" t="s">
        <v>151</v>
      </c>
      <c r="L396" s="56" t="s">
        <v>439</v>
      </c>
      <c r="M396" s="14"/>
      <c r="N396" s="14" t="s">
        <v>145</v>
      </c>
      <c r="O396" s="14"/>
      <c r="P396" s="15" t="s">
        <v>437</v>
      </c>
      <c r="Q396" s="16">
        <v>17299</v>
      </c>
      <c r="R396" s="17">
        <v>45</v>
      </c>
      <c r="S396" s="18">
        <v>10941.6175</v>
      </c>
      <c r="T396" s="19" t="s">
        <v>84</v>
      </c>
      <c r="U396" s="20" t="s">
        <v>171</v>
      </c>
      <c r="V396" s="29">
        <v>36.5</v>
      </c>
      <c r="W396" s="22">
        <v>6</v>
      </c>
      <c r="X396" s="23"/>
    </row>
    <row r="397" spans="1:24" s="1" customFormat="1" ht="61.05" customHeight="1" x14ac:dyDescent="0.3">
      <c r="A397" s="24" t="s">
        <v>23</v>
      </c>
      <c r="B397" s="24" t="s">
        <v>428</v>
      </c>
      <c r="C397" s="12" t="s">
        <v>438</v>
      </c>
      <c r="D397" s="60"/>
      <c r="E397" s="39" t="str">
        <f>HYPERLINK("https://www.google.ru/search?q=U740WN2&amp;newwindow=1&amp;tbm=isch","Еще фото")</f>
        <v>Еще фото</v>
      </c>
      <c r="F397" s="13"/>
      <c r="G397" s="24" t="s">
        <v>88</v>
      </c>
      <c r="H397" s="24" t="s">
        <v>76</v>
      </c>
      <c r="I397" s="24" t="s">
        <v>150</v>
      </c>
      <c r="J397" s="14" t="s">
        <v>29</v>
      </c>
      <c r="K397" s="15" t="s">
        <v>151</v>
      </c>
      <c r="L397" s="58"/>
      <c r="M397" s="14"/>
      <c r="N397" s="14" t="s">
        <v>145</v>
      </c>
      <c r="O397" s="14"/>
      <c r="P397" s="15" t="s">
        <v>437</v>
      </c>
      <c r="Q397" s="16">
        <v>17299</v>
      </c>
      <c r="R397" s="17">
        <v>45</v>
      </c>
      <c r="S397" s="18">
        <v>10941.6175</v>
      </c>
      <c r="T397" s="19" t="s">
        <v>84</v>
      </c>
      <c r="U397" s="20" t="s">
        <v>94</v>
      </c>
      <c r="V397" s="22">
        <v>41</v>
      </c>
      <c r="W397" s="22">
        <v>3</v>
      </c>
      <c r="X397" s="23"/>
    </row>
    <row r="398" spans="1:24" s="1" customFormat="1" ht="35" customHeight="1" x14ac:dyDescent="0.3">
      <c r="A398" s="11" t="s">
        <v>23</v>
      </c>
      <c r="B398" s="11" t="s">
        <v>440</v>
      </c>
      <c r="C398" s="12" t="s">
        <v>441</v>
      </c>
      <c r="D398" s="53"/>
      <c r="E398" s="39" t="str">
        <f>HYPERLINK("https://www.google.ru/search?q=U90601NR&amp;newwindow=1&amp;tbm=isch","Еще фото")</f>
        <v>Еще фото</v>
      </c>
      <c r="F398" s="13"/>
      <c r="G398" s="11" t="s">
        <v>88</v>
      </c>
      <c r="H398" s="11" t="s">
        <v>76</v>
      </c>
      <c r="I398" s="14" t="s">
        <v>150</v>
      </c>
      <c r="J398" s="14" t="s">
        <v>29</v>
      </c>
      <c r="K398" s="15" t="s">
        <v>151</v>
      </c>
      <c r="L398" s="56" t="s">
        <v>442</v>
      </c>
      <c r="M398" s="14"/>
      <c r="N398" s="14" t="s">
        <v>32</v>
      </c>
      <c r="O398" s="14"/>
      <c r="P398" s="15" t="s">
        <v>443</v>
      </c>
      <c r="Q398" s="16">
        <v>21899</v>
      </c>
      <c r="R398" s="17">
        <v>45</v>
      </c>
      <c r="S398" s="18">
        <v>13851.1175</v>
      </c>
      <c r="T398" s="19" t="s">
        <v>84</v>
      </c>
      <c r="U398" s="20" t="s">
        <v>94</v>
      </c>
      <c r="V398" s="22">
        <v>41</v>
      </c>
      <c r="W398" s="22">
        <v>1</v>
      </c>
      <c r="X398" s="23"/>
    </row>
    <row r="399" spans="1:24" s="1" customFormat="1" ht="35" customHeight="1" x14ac:dyDescent="0.3">
      <c r="A399" s="24" t="s">
        <v>23</v>
      </c>
      <c r="B399" s="24" t="s">
        <v>440</v>
      </c>
      <c r="C399" s="12" t="s">
        <v>441</v>
      </c>
      <c r="D399" s="54"/>
      <c r="E399" s="39" t="str">
        <f>HYPERLINK("https://www.google.ru/search?q=U90601NR&amp;newwindow=1&amp;tbm=isch","Еще фото")</f>
        <v>Еще фото</v>
      </c>
      <c r="F399" s="13"/>
      <c r="G399" s="24" t="s">
        <v>88</v>
      </c>
      <c r="H399" s="24" t="s">
        <v>76</v>
      </c>
      <c r="I399" s="24" t="s">
        <v>150</v>
      </c>
      <c r="J399" s="14" t="s">
        <v>29</v>
      </c>
      <c r="K399" s="15" t="s">
        <v>151</v>
      </c>
      <c r="L399" s="57"/>
      <c r="M399" s="14"/>
      <c r="N399" s="14" t="s">
        <v>32</v>
      </c>
      <c r="O399" s="14"/>
      <c r="P399" s="15" t="s">
        <v>443</v>
      </c>
      <c r="Q399" s="16">
        <v>21899</v>
      </c>
      <c r="R399" s="17">
        <v>45</v>
      </c>
      <c r="S399" s="18">
        <v>13851.1175</v>
      </c>
      <c r="T399" s="19" t="s">
        <v>84</v>
      </c>
      <c r="U399" s="20" t="s">
        <v>95</v>
      </c>
      <c r="V399" s="29">
        <v>41.5</v>
      </c>
      <c r="W399" s="22">
        <v>4</v>
      </c>
      <c r="X399" s="23"/>
    </row>
    <row r="400" spans="1:24" s="1" customFormat="1" ht="37.049999999999997" customHeight="1" x14ac:dyDescent="0.3">
      <c r="A400" s="24" t="s">
        <v>23</v>
      </c>
      <c r="B400" s="24" t="s">
        <v>440</v>
      </c>
      <c r="C400" s="12" t="s">
        <v>441</v>
      </c>
      <c r="D400" s="55"/>
      <c r="E400" s="39" t="str">
        <f>HYPERLINK("https://www.google.ru/search?q=U90601NR&amp;newwindow=1&amp;tbm=isch","Еще фото")</f>
        <v>Еще фото</v>
      </c>
      <c r="F400" s="13"/>
      <c r="G400" s="24" t="s">
        <v>88</v>
      </c>
      <c r="H400" s="24" t="s">
        <v>76</v>
      </c>
      <c r="I400" s="24" t="s">
        <v>150</v>
      </c>
      <c r="J400" s="14" t="s">
        <v>29</v>
      </c>
      <c r="K400" s="15" t="s">
        <v>151</v>
      </c>
      <c r="L400" s="58"/>
      <c r="M400" s="14"/>
      <c r="N400" s="14" t="s">
        <v>32</v>
      </c>
      <c r="O400" s="14"/>
      <c r="P400" s="15" t="s">
        <v>443</v>
      </c>
      <c r="Q400" s="16">
        <v>21899</v>
      </c>
      <c r="R400" s="17">
        <v>45</v>
      </c>
      <c r="S400" s="18">
        <v>13851.1175</v>
      </c>
      <c r="T400" s="19" t="s">
        <v>84</v>
      </c>
      <c r="U400" s="20" t="s">
        <v>97</v>
      </c>
      <c r="V400" s="22">
        <v>43</v>
      </c>
      <c r="W400" s="22">
        <v>2</v>
      </c>
      <c r="X400" s="23"/>
    </row>
    <row r="401" spans="1:24" s="1" customFormat="1" ht="108" customHeight="1" x14ac:dyDescent="0.3">
      <c r="A401" s="11" t="s">
        <v>23</v>
      </c>
      <c r="B401" s="11" t="s">
        <v>444</v>
      </c>
      <c r="C401" s="12" t="s">
        <v>445</v>
      </c>
      <c r="D401" s="28"/>
      <c r="E401" s="39" t="str">
        <f>HYPERLINK("https://www.google.ru/search?q=U906023D&amp;newwindow=1&amp;tbm=isch","Еще фото")</f>
        <v>Еще фото</v>
      </c>
      <c r="F401" s="13"/>
      <c r="G401" s="11" t="s">
        <v>88</v>
      </c>
      <c r="H401" s="11" t="s">
        <v>76</v>
      </c>
      <c r="I401" s="14" t="s">
        <v>150</v>
      </c>
      <c r="J401" s="14" t="s">
        <v>29</v>
      </c>
      <c r="K401" s="15" t="s">
        <v>151</v>
      </c>
      <c r="L401" s="14" t="s">
        <v>446</v>
      </c>
      <c r="M401" s="14"/>
      <c r="N401" s="14" t="s">
        <v>59</v>
      </c>
      <c r="O401" s="14"/>
      <c r="P401" s="15" t="s">
        <v>277</v>
      </c>
      <c r="Q401" s="16">
        <v>26099</v>
      </c>
      <c r="R401" s="17">
        <v>45</v>
      </c>
      <c r="S401" s="18">
        <v>16507.6175</v>
      </c>
      <c r="T401" s="19" t="s">
        <v>84</v>
      </c>
      <c r="U401" s="20" t="s">
        <v>95</v>
      </c>
      <c r="V401" s="29">
        <v>41.5</v>
      </c>
      <c r="W401" s="22">
        <v>1</v>
      </c>
      <c r="X401" s="23"/>
    </row>
    <row r="402" spans="1:24" s="1" customFormat="1" ht="21" customHeight="1" x14ac:dyDescent="0.3">
      <c r="A402" s="11" t="s">
        <v>23</v>
      </c>
      <c r="B402" s="11" t="s">
        <v>440</v>
      </c>
      <c r="C402" s="25" t="s">
        <v>447</v>
      </c>
      <c r="D402" s="53"/>
      <c r="E402" s="39" t="str">
        <f>HYPERLINK("https://www.google.ru/search?q=U9060493&amp;newwindow=1&amp;tbm=isch","Еще фото")</f>
        <v>Еще фото</v>
      </c>
      <c r="F402" s="13"/>
      <c r="G402" s="11" t="s">
        <v>88</v>
      </c>
      <c r="H402" s="11" t="s">
        <v>76</v>
      </c>
      <c r="I402" s="14" t="s">
        <v>150</v>
      </c>
      <c r="J402" s="14" t="s">
        <v>29</v>
      </c>
      <c r="K402" s="15" t="s">
        <v>151</v>
      </c>
      <c r="L402" s="56" t="s">
        <v>448</v>
      </c>
      <c r="M402" s="14"/>
      <c r="N402" s="14" t="s">
        <v>341</v>
      </c>
      <c r="O402" s="14"/>
      <c r="P402" s="15" t="s">
        <v>338</v>
      </c>
      <c r="Q402" s="16">
        <v>21599</v>
      </c>
      <c r="R402" s="17">
        <v>45</v>
      </c>
      <c r="S402" s="18">
        <v>13661.3675</v>
      </c>
      <c r="T402" s="19" t="s">
        <v>84</v>
      </c>
      <c r="U402" s="20" t="s">
        <v>94</v>
      </c>
      <c r="V402" s="22">
        <v>41</v>
      </c>
      <c r="W402" s="22">
        <v>6</v>
      </c>
      <c r="X402" s="23"/>
    </row>
    <row r="403" spans="1:24" s="1" customFormat="1" ht="21" customHeight="1" x14ac:dyDescent="0.3">
      <c r="A403" s="24" t="s">
        <v>23</v>
      </c>
      <c r="B403" s="24" t="s">
        <v>440</v>
      </c>
      <c r="C403" s="27" t="s">
        <v>447</v>
      </c>
      <c r="D403" s="54"/>
      <c r="E403" s="39" t="str">
        <f>HYPERLINK("https://www.google.ru/search?q=U9060493&amp;newwindow=1&amp;tbm=isch","Еще фото")</f>
        <v>Еще фото</v>
      </c>
      <c r="F403" s="13"/>
      <c r="G403" s="24" t="s">
        <v>88</v>
      </c>
      <c r="H403" s="24" t="s">
        <v>76</v>
      </c>
      <c r="I403" s="24" t="s">
        <v>150</v>
      </c>
      <c r="J403" s="14" t="s">
        <v>29</v>
      </c>
      <c r="K403" s="15" t="s">
        <v>151</v>
      </c>
      <c r="L403" s="57"/>
      <c r="M403" s="14"/>
      <c r="N403" s="14" t="s">
        <v>341</v>
      </c>
      <c r="O403" s="14"/>
      <c r="P403" s="15" t="s">
        <v>338</v>
      </c>
      <c r="Q403" s="16">
        <v>21599</v>
      </c>
      <c r="R403" s="17">
        <v>45</v>
      </c>
      <c r="S403" s="18">
        <v>13661.3675</v>
      </c>
      <c r="T403" s="19" t="s">
        <v>84</v>
      </c>
      <c r="U403" s="20" t="s">
        <v>95</v>
      </c>
      <c r="V403" s="29">
        <v>41.5</v>
      </c>
      <c r="W403" s="22">
        <v>12</v>
      </c>
      <c r="X403" s="23"/>
    </row>
    <row r="404" spans="1:24" s="1" customFormat="1" ht="21" customHeight="1" x14ac:dyDescent="0.3">
      <c r="A404" s="24" t="s">
        <v>23</v>
      </c>
      <c r="B404" s="24" t="s">
        <v>440</v>
      </c>
      <c r="C404" s="27" t="s">
        <v>447</v>
      </c>
      <c r="D404" s="54"/>
      <c r="E404" s="39" t="str">
        <f>HYPERLINK("https://www.google.ru/search?q=U9060493&amp;newwindow=1&amp;tbm=isch","Еще фото")</f>
        <v>Еще фото</v>
      </c>
      <c r="F404" s="13"/>
      <c r="G404" s="24" t="s">
        <v>88</v>
      </c>
      <c r="H404" s="24" t="s">
        <v>76</v>
      </c>
      <c r="I404" s="24" t="s">
        <v>150</v>
      </c>
      <c r="J404" s="14" t="s">
        <v>29</v>
      </c>
      <c r="K404" s="15" t="s">
        <v>151</v>
      </c>
      <c r="L404" s="57"/>
      <c r="M404" s="14"/>
      <c r="N404" s="14" t="s">
        <v>341</v>
      </c>
      <c r="O404" s="14"/>
      <c r="P404" s="15" t="s">
        <v>338</v>
      </c>
      <c r="Q404" s="16">
        <v>21599</v>
      </c>
      <c r="R404" s="17">
        <v>45</v>
      </c>
      <c r="S404" s="18">
        <v>13661.3675</v>
      </c>
      <c r="T404" s="19" t="s">
        <v>84</v>
      </c>
      <c r="U404" s="20" t="s">
        <v>96</v>
      </c>
      <c r="V404" s="22">
        <v>42</v>
      </c>
      <c r="W404" s="22">
        <v>4</v>
      </c>
      <c r="X404" s="23"/>
    </row>
    <row r="405" spans="1:24" s="1" customFormat="1" ht="21" customHeight="1" x14ac:dyDescent="0.3">
      <c r="A405" s="24" t="s">
        <v>23</v>
      </c>
      <c r="B405" s="24" t="s">
        <v>440</v>
      </c>
      <c r="C405" s="27" t="s">
        <v>447</v>
      </c>
      <c r="D405" s="54"/>
      <c r="E405" s="39" t="str">
        <f>HYPERLINK("https://www.google.ru/search?q=U9060493&amp;newwindow=1&amp;tbm=isch","Еще фото")</f>
        <v>Еще фото</v>
      </c>
      <c r="F405" s="13"/>
      <c r="G405" s="24" t="s">
        <v>88</v>
      </c>
      <c r="H405" s="24" t="s">
        <v>76</v>
      </c>
      <c r="I405" s="24" t="s">
        <v>150</v>
      </c>
      <c r="J405" s="14" t="s">
        <v>29</v>
      </c>
      <c r="K405" s="15" t="s">
        <v>151</v>
      </c>
      <c r="L405" s="57"/>
      <c r="M405" s="14"/>
      <c r="N405" s="14" t="s">
        <v>341</v>
      </c>
      <c r="O405" s="14"/>
      <c r="P405" s="15" t="s">
        <v>338</v>
      </c>
      <c r="Q405" s="16">
        <v>21599</v>
      </c>
      <c r="R405" s="17">
        <v>45</v>
      </c>
      <c r="S405" s="18">
        <v>13661.3675</v>
      </c>
      <c r="T405" s="19" t="s">
        <v>84</v>
      </c>
      <c r="U405" s="20" t="s">
        <v>97</v>
      </c>
      <c r="V405" s="22">
        <v>43</v>
      </c>
      <c r="W405" s="22">
        <v>6</v>
      </c>
      <c r="X405" s="23"/>
    </row>
    <row r="406" spans="1:24" s="1" customFormat="1" ht="32" customHeight="1" x14ac:dyDescent="0.3">
      <c r="A406" s="24" t="s">
        <v>23</v>
      </c>
      <c r="B406" s="24" t="s">
        <v>440</v>
      </c>
      <c r="C406" s="27" t="s">
        <v>447</v>
      </c>
      <c r="D406" s="55"/>
      <c r="E406" s="39" t="str">
        <f>HYPERLINK("https://www.google.ru/search?q=U9060493&amp;newwindow=1&amp;tbm=isch","Еще фото")</f>
        <v>Еще фото</v>
      </c>
      <c r="F406" s="13"/>
      <c r="G406" s="24" t="s">
        <v>88</v>
      </c>
      <c r="H406" s="24" t="s">
        <v>76</v>
      </c>
      <c r="I406" s="24" t="s">
        <v>150</v>
      </c>
      <c r="J406" s="14" t="s">
        <v>29</v>
      </c>
      <c r="K406" s="15" t="s">
        <v>151</v>
      </c>
      <c r="L406" s="58"/>
      <c r="M406" s="14"/>
      <c r="N406" s="14" t="s">
        <v>341</v>
      </c>
      <c r="O406" s="14"/>
      <c r="P406" s="15" t="s">
        <v>338</v>
      </c>
      <c r="Q406" s="16">
        <v>21599</v>
      </c>
      <c r="R406" s="17">
        <v>45</v>
      </c>
      <c r="S406" s="18">
        <v>13661.3675</v>
      </c>
      <c r="T406" s="19" t="s">
        <v>84</v>
      </c>
      <c r="U406" s="20" t="s">
        <v>106</v>
      </c>
      <c r="V406" s="29">
        <v>43.5</v>
      </c>
      <c r="W406" s="22">
        <v>1</v>
      </c>
      <c r="X406" s="23"/>
    </row>
    <row r="407" spans="1:24" s="1" customFormat="1" ht="35" customHeight="1" x14ac:dyDescent="0.3">
      <c r="A407" s="11" t="s">
        <v>23</v>
      </c>
      <c r="B407" s="11" t="s">
        <v>440</v>
      </c>
      <c r="C407" s="12" t="s">
        <v>449</v>
      </c>
      <c r="D407" s="53"/>
      <c r="E407" s="39" t="str">
        <f>HYPERLINK("https://www.google.ru/search?q=U9060528&amp;newwindow=1&amp;tbm=isch","Еще фото")</f>
        <v>Еще фото</v>
      </c>
      <c r="F407" s="13"/>
      <c r="G407" s="11" t="s">
        <v>88</v>
      </c>
      <c r="H407" s="11" t="s">
        <v>76</v>
      </c>
      <c r="I407" s="14" t="s">
        <v>150</v>
      </c>
      <c r="J407" s="14" t="s">
        <v>29</v>
      </c>
      <c r="K407" s="15" t="s">
        <v>151</v>
      </c>
      <c r="L407" s="56" t="s">
        <v>450</v>
      </c>
      <c r="M407" s="14"/>
      <c r="N407" s="14" t="s">
        <v>32</v>
      </c>
      <c r="O407" s="14"/>
      <c r="P407" s="15" t="s">
        <v>359</v>
      </c>
      <c r="Q407" s="16">
        <v>22099</v>
      </c>
      <c r="R407" s="17">
        <v>45</v>
      </c>
      <c r="S407" s="18">
        <v>13977.6175</v>
      </c>
      <c r="T407" s="19" t="s">
        <v>84</v>
      </c>
      <c r="U407" s="20" t="s">
        <v>171</v>
      </c>
      <c r="V407" s="29">
        <v>36.5</v>
      </c>
      <c r="W407" s="22">
        <v>1</v>
      </c>
      <c r="X407" s="23"/>
    </row>
    <row r="408" spans="1:24" s="1" customFormat="1" ht="35" customHeight="1" x14ac:dyDescent="0.3">
      <c r="A408" s="24" t="s">
        <v>23</v>
      </c>
      <c r="B408" s="24" t="s">
        <v>440</v>
      </c>
      <c r="C408" s="12" t="s">
        <v>449</v>
      </c>
      <c r="D408" s="54"/>
      <c r="E408" s="39" t="str">
        <f>HYPERLINK("https://www.google.ru/search?q=U9060528&amp;newwindow=1&amp;tbm=isch","Еще фото")</f>
        <v>Еще фото</v>
      </c>
      <c r="F408" s="13"/>
      <c r="G408" s="24" t="s">
        <v>88</v>
      </c>
      <c r="H408" s="24" t="s">
        <v>76</v>
      </c>
      <c r="I408" s="24" t="s">
        <v>150</v>
      </c>
      <c r="J408" s="14" t="s">
        <v>29</v>
      </c>
      <c r="K408" s="15" t="s">
        <v>151</v>
      </c>
      <c r="L408" s="57"/>
      <c r="M408" s="14"/>
      <c r="N408" s="14" t="s">
        <v>32</v>
      </c>
      <c r="O408" s="14"/>
      <c r="P408" s="15" t="s">
        <v>359</v>
      </c>
      <c r="Q408" s="16">
        <v>22099</v>
      </c>
      <c r="R408" s="17">
        <v>45</v>
      </c>
      <c r="S408" s="18">
        <v>13977.6175</v>
      </c>
      <c r="T408" s="19" t="s">
        <v>84</v>
      </c>
      <c r="U408" s="20" t="s">
        <v>96</v>
      </c>
      <c r="V408" s="22">
        <v>42</v>
      </c>
      <c r="W408" s="22">
        <v>1</v>
      </c>
      <c r="X408" s="23"/>
    </row>
    <row r="409" spans="1:24" s="1" customFormat="1" ht="37.049999999999997" customHeight="1" x14ac:dyDescent="0.3">
      <c r="A409" s="24" t="s">
        <v>23</v>
      </c>
      <c r="B409" s="24" t="s">
        <v>440</v>
      </c>
      <c r="C409" s="12" t="s">
        <v>449</v>
      </c>
      <c r="D409" s="55"/>
      <c r="E409" s="39" t="str">
        <f>HYPERLINK("https://www.google.ru/search?q=U9060528&amp;newwindow=1&amp;tbm=isch","Еще фото")</f>
        <v>Еще фото</v>
      </c>
      <c r="F409" s="13"/>
      <c r="G409" s="24" t="s">
        <v>88</v>
      </c>
      <c r="H409" s="24" t="s">
        <v>76</v>
      </c>
      <c r="I409" s="24" t="s">
        <v>150</v>
      </c>
      <c r="J409" s="14" t="s">
        <v>29</v>
      </c>
      <c r="K409" s="15" t="s">
        <v>151</v>
      </c>
      <c r="L409" s="58"/>
      <c r="M409" s="14"/>
      <c r="N409" s="14" t="s">
        <v>32</v>
      </c>
      <c r="O409" s="14"/>
      <c r="P409" s="15" t="s">
        <v>359</v>
      </c>
      <c r="Q409" s="16">
        <v>22099</v>
      </c>
      <c r="R409" s="17">
        <v>45</v>
      </c>
      <c r="S409" s="18">
        <v>13977.6175</v>
      </c>
      <c r="T409" s="19" t="s">
        <v>84</v>
      </c>
      <c r="U409" s="20" t="s">
        <v>106</v>
      </c>
      <c r="V409" s="29">
        <v>43.5</v>
      </c>
      <c r="W409" s="22">
        <v>1</v>
      </c>
      <c r="X409" s="23"/>
    </row>
    <row r="410" spans="1:24" s="1" customFormat="1" ht="11" customHeight="1" x14ac:dyDescent="0.3">
      <c r="A410" s="11" t="s">
        <v>23</v>
      </c>
      <c r="B410" s="11" t="s">
        <v>440</v>
      </c>
      <c r="C410" s="12" t="s">
        <v>451</v>
      </c>
      <c r="D410" s="53"/>
      <c r="E410" s="39" t="str">
        <f t="shared" ref="E410:E422" si="19">HYPERLINK("https://www.google.ru/search?q=U90606TO&amp;newwindow=1&amp;tbm=isch","Еще фото")</f>
        <v>Еще фото</v>
      </c>
      <c r="F410" s="13"/>
      <c r="G410" s="11" t="s">
        <v>88</v>
      </c>
      <c r="H410" s="11" t="s">
        <v>76</v>
      </c>
      <c r="I410" s="14" t="s">
        <v>150</v>
      </c>
      <c r="J410" s="14" t="s">
        <v>29</v>
      </c>
      <c r="K410" s="15" t="s">
        <v>151</v>
      </c>
      <c r="L410" s="56" t="s">
        <v>452</v>
      </c>
      <c r="M410" s="14"/>
      <c r="N410" s="14" t="s">
        <v>43</v>
      </c>
      <c r="O410" s="14"/>
      <c r="P410" s="15" t="s">
        <v>139</v>
      </c>
      <c r="Q410" s="16">
        <v>22099</v>
      </c>
      <c r="R410" s="17">
        <v>45</v>
      </c>
      <c r="S410" s="18">
        <v>13977.6175</v>
      </c>
      <c r="T410" s="19" t="s">
        <v>84</v>
      </c>
      <c r="U410" s="20" t="s">
        <v>171</v>
      </c>
      <c r="V410" s="29">
        <v>36.5</v>
      </c>
      <c r="W410" s="22">
        <v>5</v>
      </c>
      <c r="X410" s="23"/>
    </row>
    <row r="411" spans="1:24" s="1" customFormat="1" ht="11" customHeight="1" x14ac:dyDescent="0.3">
      <c r="A411" s="24" t="s">
        <v>23</v>
      </c>
      <c r="B411" s="24" t="s">
        <v>440</v>
      </c>
      <c r="C411" s="12" t="s">
        <v>451</v>
      </c>
      <c r="D411" s="54"/>
      <c r="E411" s="39" t="str">
        <f t="shared" si="19"/>
        <v>Еще фото</v>
      </c>
      <c r="F411" s="13"/>
      <c r="G411" s="24" t="s">
        <v>88</v>
      </c>
      <c r="H411" s="24" t="s">
        <v>76</v>
      </c>
      <c r="I411" s="24" t="s">
        <v>150</v>
      </c>
      <c r="J411" s="14" t="s">
        <v>29</v>
      </c>
      <c r="K411" s="15" t="s">
        <v>151</v>
      </c>
      <c r="L411" s="57"/>
      <c r="M411" s="14"/>
      <c r="N411" s="14" t="s">
        <v>43</v>
      </c>
      <c r="O411" s="14"/>
      <c r="P411" s="15" t="s">
        <v>139</v>
      </c>
      <c r="Q411" s="16">
        <v>22099</v>
      </c>
      <c r="R411" s="17">
        <v>45</v>
      </c>
      <c r="S411" s="18">
        <v>13977.6175</v>
      </c>
      <c r="T411" s="19" t="s">
        <v>84</v>
      </c>
      <c r="U411" s="20" t="s">
        <v>161</v>
      </c>
      <c r="V411" s="22">
        <v>37</v>
      </c>
      <c r="W411" s="22">
        <v>5</v>
      </c>
      <c r="X411" s="23"/>
    </row>
    <row r="412" spans="1:24" s="1" customFormat="1" ht="11" customHeight="1" x14ac:dyDescent="0.3">
      <c r="A412" s="24" t="s">
        <v>23</v>
      </c>
      <c r="B412" s="24" t="s">
        <v>440</v>
      </c>
      <c r="C412" s="12" t="s">
        <v>451</v>
      </c>
      <c r="D412" s="54"/>
      <c r="E412" s="39" t="str">
        <f t="shared" si="19"/>
        <v>Еще фото</v>
      </c>
      <c r="F412" s="13"/>
      <c r="G412" s="24" t="s">
        <v>88</v>
      </c>
      <c r="H412" s="24" t="s">
        <v>76</v>
      </c>
      <c r="I412" s="24" t="s">
        <v>150</v>
      </c>
      <c r="J412" s="14" t="s">
        <v>29</v>
      </c>
      <c r="K412" s="15" t="s">
        <v>151</v>
      </c>
      <c r="L412" s="57"/>
      <c r="M412" s="14"/>
      <c r="N412" s="14" t="s">
        <v>43</v>
      </c>
      <c r="O412" s="14"/>
      <c r="P412" s="15" t="s">
        <v>139</v>
      </c>
      <c r="Q412" s="16">
        <v>22099</v>
      </c>
      <c r="R412" s="17">
        <v>45</v>
      </c>
      <c r="S412" s="18">
        <v>13977.6175</v>
      </c>
      <c r="T412" s="19" t="s">
        <v>84</v>
      </c>
      <c r="U412" s="20" t="s">
        <v>142</v>
      </c>
      <c r="V412" s="29">
        <v>37.5</v>
      </c>
      <c r="W412" s="22">
        <v>5</v>
      </c>
      <c r="X412" s="23"/>
    </row>
    <row r="413" spans="1:24" s="1" customFormat="1" ht="11" customHeight="1" x14ac:dyDescent="0.3">
      <c r="A413" s="24" t="s">
        <v>23</v>
      </c>
      <c r="B413" s="24" t="s">
        <v>440</v>
      </c>
      <c r="C413" s="12" t="s">
        <v>451</v>
      </c>
      <c r="D413" s="54"/>
      <c r="E413" s="39" t="str">
        <f t="shared" si="19"/>
        <v>Еще фото</v>
      </c>
      <c r="F413" s="13"/>
      <c r="G413" s="24" t="s">
        <v>88</v>
      </c>
      <c r="H413" s="24" t="s">
        <v>76</v>
      </c>
      <c r="I413" s="24" t="s">
        <v>150</v>
      </c>
      <c r="J413" s="14" t="s">
        <v>29</v>
      </c>
      <c r="K413" s="15" t="s">
        <v>151</v>
      </c>
      <c r="L413" s="57"/>
      <c r="M413" s="14"/>
      <c r="N413" s="14" t="s">
        <v>43</v>
      </c>
      <c r="O413" s="14"/>
      <c r="P413" s="15" t="s">
        <v>139</v>
      </c>
      <c r="Q413" s="16">
        <v>22099</v>
      </c>
      <c r="R413" s="17">
        <v>45</v>
      </c>
      <c r="S413" s="18">
        <v>13977.6175</v>
      </c>
      <c r="T413" s="19" t="s">
        <v>84</v>
      </c>
      <c r="U413" s="20" t="s">
        <v>155</v>
      </c>
      <c r="V413" s="29">
        <v>38.5</v>
      </c>
      <c r="W413" s="22">
        <v>5</v>
      </c>
      <c r="X413" s="23"/>
    </row>
    <row r="414" spans="1:24" s="1" customFormat="1" ht="11" customHeight="1" x14ac:dyDescent="0.3">
      <c r="A414" s="24" t="s">
        <v>23</v>
      </c>
      <c r="B414" s="24" t="s">
        <v>440</v>
      </c>
      <c r="C414" s="12" t="s">
        <v>451</v>
      </c>
      <c r="D414" s="54"/>
      <c r="E414" s="39" t="str">
        <f t="shared" si="19"/>
        <v>Еще фото</v>
      </c>
      <c r="F414" s="13"/>
      <c r="G414" s="24" t="s">
        <v>88</v>
      </c>
      <c r="H414" s="24" t="s">
        <v>76</v>
      </c>
      <c r="I414" s="24" t="s">
        <v>150</v>
      </c>
      <c r="J414" s="14" t="s">
        <v>29</v>
      </c>
      <c r="K414" s="15" t="s">
        <v>151</v>
      </c>
      <c r="L414" s="57"/>
      <c r="M414" s="14"/>
      <c r="N414" s="14" t="s">
        <v>43</v>
      </c>
      <c r="O414" s="14"/>
      <c r="P414" s="15" t="s">
        <v>139</v>
      </c>
      <c r="Q414" s="16">
        <v>22099</v>
      </c>
      <c r="R414" s="17">
        <v>45</v>
      </c>
      <c r="S414" s="18">
        <v>13977.6175</v>
      </c>
      <c r="T414" s="19" t="s">
        <v>84</v>
      </c>
      <c r="U414" s="20" t="s">
        <v>85</v>
      </c>
      <c r="V414" s="22">
        <v>39</v>
      </c>
      <c r="W414" s="22">
        <v>6</v>
      </c>
      <c r="X414" s="23"/>
    </row>
    <row r="415" spans="1:24" s="1" customFormat="1" ht="11" customHeight="1" x14ac:dyDescent="0.3">
      <c r="A415" s="24" t="s">
        <v>23</v>
      </c>
      <c r="B415" s="24" t="s">
        <v>440</v>
      </c>
      <c r="C415" s="12" t="s">
        <v>451</v>
      </c>
      <c r="D415" s="54"/>
      <c r="E415" s="39" t="str">
        <f t="shared" si="19"/>
        <v>Еще фото</v>
      </c>
      <c r="F415" s="13"/>
      <c r="G415" s="24" t="s">
        <v>88</v>
      </c>
      <c r="H415" s="24" t="s">
        <v>76</v>
      </c>
      <c r="I415" s="24" t="s">
        <v>150</v>
      </c>
      <c r="J415" s="14" t="s">
        <v>29</v>
      </c>
      <c r="K415" s="15" t="s">
        <v>151</v>
      </c>
      <c r="L415" s="57"/>
      <c r="M415" s="14"/>
      <c r="N415" s="14" t="s">
        <v>43</v>
      </c>
      <c r="O415" s="14"/>
      <c r="P415" s="15" t="s">
        <v>139</v>
      </c>
      <c r="Q415" s="16">
        <v>22099</v>
      </c>
      <c r="R415" s="17">
        <v>45</v>
      </c>
      <c r="S415" s="18">
        <v>13977.6175</v>
      </c>
      <c r="T415" s="19" t="s">
        <v>84</v>
      </c>
      <c r="U415" s="20" t="s">
        <v>105</v>
      </c>
      <c r="V415" s="29">
        <v>39.5</v>
      </c>
      <c r="W415" s="22">
        <v>5</v>
      </c>
      <c r="X415" s="23"/>
    </row>
    <row r="416" spans="1:24" s="1" customFormat="1" ht="11" customHeight="1" x14ac:dyDescent="0.3">
      <c r="A416" s="24" t="s">
        <v>23</v>
      </c>
      <c r="B416" s="24" t="s">
        <v>440</v>
      </c>
      <c r="C416" s="12" t="s">
        <v>451</v>
      </c>
      <c r="D416" s="54"/>
      <c r="E416" s="39" t="str">
        <f t="shared" si="19"/>
        <v>Еще фото</v>
      </c>
      <c r="F416" s="13"/>
      <c r="G416" s="24" t="s">
        <v>88</v>
      </c>
      <c r="H416" s="24" t="s">
        <v>76</v>
      </c>
      <c r="I416" s="24" t="s">
        <v>150</v>
      </c>
      <c r="J416" s="14" t="s">
        <v>29</v>
      </c>
      <c r="K416" s="15" t="s">
        <v>151</v>
      </c>
      <c r="L416" s="57"/>
      <c r="M416" s="14"/>
      <c r="N416" s="14" t="s">
        <v>43</v>
      </c>
      <c r="O416" s="14"/>
      <c r="P416" s="15" t="s">
        <v>139</v>
      </c>
      <c r="Q416" s="16">
        <v>22099</v>
      </c>
      <c r="R416" s="17">
        <v>45</v>
      </c>
      <c r="S416" s="18">
        <v>13977.6175</v>
      </c>
      <c r="T416" s="19" t="s">
        <v>84</v>
      </c>
      <c r="U416" s="20" t="s">
        <v>93</v>
      </c>
      <c r="V416" s="29">
        <v>40.5</v>
      </c>
      <c r="W416" s="22">
        <v>2</v>
      </c>
      <c r="X416" s="23"/>
    </row>
    <row r="417" spans="1:24" s="1" customFormat="1" ht="11" customHeight="1" x14ac:dyDescent="0.3">
      <c r="A417" s="24" t="s">
        <v>23</v>
      </c>
      <c r="B417" s="24" t="s">
        <v>440</v>
      </c>
      <c r="C417" s="12" t="s">
        <v>451</v>
      </c>
      <c r="D417" s="54"/>
      <c r="E417" s="39" t="str">
        <f t="shared" si="19"/>
        <v>Еще фото</v>
      </c>
      <c r="F417" s="13"/>
      <c r="G417" s="24" t="s">
        <v>88</v>
      </c>
      <c r="H417" s="24" t="s">
        <v>76</v>
      </c>
      <c r="I417" s="24" t="s">
        <v>150</v>
      </c>
      <c r="J417" s="14" t="s">
        <v>29</v>
      </c>
      <c r="K417" s="15" t="s">
        <v>151</v>
      </c>
      <c r="L417" s="57"/>
      <c r="M417" s="14"/>
      <c r="N417" s="14" t="s">
        <v>43</v>
      </c>
      <c r="O417" s="14"/>
      <c r="P417" s="15" t="s">
        <v>139</v>
      </c>
      <c r="Q417" s="16">
        <v>22099</v>
      </c>
      <c r="R417" s="17">
        <v>45</v>
      </c>
      <c r="S417" s="18">
        <v>13977.6175</v>
      </c>
      <c r="T417" s="19" t="s">
        <v>84</v>
      </c>
      <c r="U417" s="20" t="s">
        <v>94</v>
      </c>
      <c r="V417" s="22">
        <v>41</v>
      </c>
      <c r="W417" s="22">
        <v>7</v>
      </c>
      <c r="X417" s="23"/>
    </row>
    <row r="418" spans="1:24" s="1" customFormat="1" ht="11" customHeight="1" x14ac:dyDescent="0.3">
      <c r="A418" s="24" t="s">
        <v>23</v>
      </c>
      <c r="B418" s="24" t="s">
        <v>440</v>
      </c>
      <c r="C418" s="12" t="s">
        <v>451</v>
      </c>
      <c r="D418" s="54"/>
      <c r="E418" s="39" t="str">
        <f t="shared" si="19"/>
        <v>Еще фото</v>
      </c>
      <c r="F418" s="13"/>
      <c r="G418" s="24" t="s">
        <v>88</v>
      </c>
      <c r="H418" s="24" t="s">
        <v>76</v>
      </c>
      <c r="I418" s="24" t="s">
        <v>150</v>
      </c>
      <c r="J418" s="14" t="s">
        <v>29</v>
      </c>
      <c r="K418" s="15" t="s">
        <v>151</v>
      </c>
      <c r="L418" s="57"/>
      <c r="M418" s="14"/>
      <c r="N418" s="14" t="s">
        <v>43</v>
      </c>
      <c r="O418" s="14"/>
      <c r="P418" s="15" t="s">
        <v>139</v>
      </c>
      <c r="Q418" s="16">
        <v>22099</v>
      </c>
      <c r="R418" s="17">
        <v>45</v>
      </c>
      <c r="S418" s="18">
        <v>13977.6175</v>
      </c>
      <c r="T418" s="19" t="s">
        <v>84</v>
      </c>
      <c r="U418" s="20" t="s">
        <v>95</v>
      </c>
      <c r="V418" s="29">
        <v>41.5</v>
      </c>
      <c r="W418" s="22">
        <v>12</v>
      </c>
      <c r="X418" s="23"/>
    </row>
    <row r="419" spans="1:24" s="1" customFormat="1" ht="11" customHeight="1" x14ac:dyDescent="0.3">
      <c r="A419" s="14" t="s">
        <v>23</v>
      </c>
      <c r="B419" s="14" t="s">
        <v>440</v>
      </c>
      <c r="C419" s="12" t="s">
        <v>451</v>
      </c>
      <c r="D419" s="54"/>
      <c r="E419" s="39" t="str">
        <f t="shared" si="19"/>
        <v>Еще фото</v>
      </c>
      <c r="F419" s="31"/>
      <c r="G419" s="14" t="s">
        <v>88</v>
      </c>
      <c r="H419" s="14" t="s">
        <v>76</v>
      </c>
      <c r="I419" s="14" t="s">
        <v>150</v>
      </c>
      <c r="J419" s="14" t="s">
        <v>29</v>
      </c>
      <c r="K419" s="14" t="s">
        <v>151</v>
      </c>
      <c r="L419" s="57"/>
      <c r="M419" s="14"/>
      <c r="N419" s="14" t="s">
        <v>43</v>
      </c>
      <c r="O419" s="14"/>
      <c r="P419" s="14" t="s">
        <v>139</v>
      </c>
      <c r="Q419" s="32">
        <v>22099</v>
      </c>
      <c r="R419" s="33">
        <v>45</v>
      </c>
      <c r="S419" s="34">
        <v>13977.6175</v>
      </c>
      <c r="T419" s="19" t="s">
        <v>84</v>
      </c>
      <c r="U419" s="20" t="s">
        <v>96</v>
      </c>
      <c r="V419" s="22">
        <v>42</v>
      </c>
      <c r="W419" s="22">
        <v>10</v>
      </c>
      <c r="X419" s="23"/>
    </row>
    <row r="420" spans="1:24" s="1" customFormat="1" ht="11" customHeight="1" x14ac:dyDescent="0.3">
      <c r="A420" s="14" t="s">
        <v>23</v>
      </c>
      <c r="B420" s="14" t="s">
        <v>440</v>
      </c>
      <c r="C420" s="12" t="s">
        <v>451</v>
      </c>
      <c r="D420" s="54"/>
      <c r="E420" s="39" t="str">
        <f t="shared" si="19"/>
        <v>Еще фото</v>
      </c>
      <c r="F420" s="31"/>
      <c r="G420" s="14" t="s">
        <v>88</v>
      </c>
      <c r="H420" s="14" t="s">
        <v>76</v>
      </c>
      <c r="I420" s="14" t="s">
        <v>150</v>
      </c>
      <c r="J420" s="14" t="s">
        <v>29</v>
      </c>
      <c r="K420" s="14" t="s">
        <v>151</v>
      </c>
      <c r="L420" s="57"/>
      <c r="M420" s="14"/>
      <c r="N420" s="14" t="s">
        <v>43</v>
      </c>
      <c r="O420" s="14"/>
      <c r="P420" s="14" t="s">
        <v>139</v>
      </c>
      <c r="Q420" s="32">
        <v>22099</v>
      </c>
      <c r="R420" s="33">
        <v>45</v>
      </c>
      <c r="S420" s="34">
        <v>13977.6175</v>
      </c>
      <c r="T420" s="19" t="s">
        <v>84</v>
      </c>
      <c r="U420" s="20" t="s">
        <v>97</v>
      </c>
      <c r="V420" s="22">
        <v>43</v>
      </c>
      <c r="W420" s="22">
        <v>9</v>
      </c>
      <c r="X420" s="23"/>
    </row>
    <row r="421" spans="1:24" s="1" customFormat="1" ht="11" customHeight="1" x14ac:dyDescent="0.3">
      <c r="A421" s="14" t="s">
        <v>23</v>
      </c>
      <c r="B421" s="14" t="s">
        <v>440</v>
      </c>
      <c r="C421" s="12" t="s">
        <v>451</v>
      </c>
      <c r="D421" s="54"/>
      <c r="E421" s="39" t="str">
        <f t="shared" si="19"/>
        <v>Еще фото</v>
      </c>
      <c r="F421" s="31"/>
      <c r="G421" s="14" t="s">
        <v>88</v>
      </c>
      <c r="H421" s="14" t="s">
        <v>76</v>
      </c>
      <c r="I421" s="14" t="s">
        <v>150</v>
      </c>
      <c r="J421" s="14" t="s">
        <v>29</v>
      </c>
      <c r="K421" s="14" t="s">
        <v>151</v>
      </c>
      <c r="L421" s="57"/>
      <c r="M421" s="14"/>
      <c r="N421" s="14" t="s">
        <v>43</v>
      </c>
      <c r="O421" s="14"/>
      <c r="P421" s="14" t="s">
        <v>139</v>
      </c>
      <c r="Q421" s="32">
        <v>22099</v>
      </c>
      <c r="R421" s="33">
        <v>45</v>
      </c>
      <c r="S421" s="34">
        <v>13977.6175</v>
      </c>
      <c r="T421" s="19" t="s">
        <v>84</v>
      </c>
      <c r="U421" s="20" t="s">
        <v>106</v>
      </c>
      <c r="V421" s="29">
        <v>43.5</v>
      </c>
      <c r="W421" s="22">
        <v>3</v>
      </c>
      <c r="X421" s="23"/>
    </row>
    <row r="422" spans="1:24" s="1" customFormat="1" ht="11" customHeight="1" x14ac:dyDescent="0.3">
      <c r="A422" s="14" t="s">
        <v>23</v>
      </c>
      <c r="B422" s="14" t="s">
        <v>440</v>
      </c>
      <c r="C422" s="12" t="s">
        <v>451</v>
      </c>
      <c r="D422" s="55"/>
      <c r="E422" s="39" t="str">
        <f t="shared" si="19"/>
        <v>Еще фото</v>
      </c>
      <c r="F422" s="31"/>
      <c r="G422" s="14" t="s">
        <v>88</v>
      </c>
      <c r="H422" s="14" t="s">
        <v>76</v>
      </c>
      <c r="I422" s="14" t="s">
        <v>150</v>
      </c>
      <c r="J422" s="14" t="s">
        <v>29</v>
      </c>
      <c r="K422" s="14" t="s">
        <v>151</v>
      </c>
      <c r="L422" s="58"/>
      <c r="M422" s="14"/>
      <c r="N422" s="14" t="s">
        <v>43</v>
      </c>
      <c r="O422" s="14"/>
      <c r="P422" s="14" t="s">
        <v>139</v>
      </c>
      <c r="Q422" s="32">
        <v>22099</v>
      </c>
      <c r="R422" s="33">
        <v>45</v>
      </c>
      <c r="S422" s="34">
        <v>13977.6175</v>
      </c>
      <c r="T422" s="19" t="s">
        <v>84</v>
      </c>
      <c r="U422" s="20" t="s">
        <v>107</v>
      </c>
      <c r="V422" s="22">
        <v>44</v>
      </c>
      <c r="W422" s="22">
        <v>2</v>
      </c>
      <c r="X422" s="23"/>
    </row>
    <row r="423" spans="1:24" s="1" customFormat="1" ht="35" customHeight="1" x14ac:dyDescent="0.3">
      <c r="A423" s="11" t="s">
        <v>23</v>
      </c>
      <c r="B423" s="11" t="s">
        <v>440</v>
      </c>
      <c r="C423" s="12" t="s">
        <v>453</v>
      </c>
      <c r="D423" s="53"/>
      <c r="E423" s="39" t="str">
        <f>HYPERLINK("https://www.google.ru/search?q=U906079E&amp;newwindow=1&amp;tbm=isch","Еще фото")</f>
        <v>Еще фото</v>
      </c>
      <c r="F423" s="13"/>
      <c r="G423" s="11" t="s">
        <v>88</v>
      </c>
      <c r="H423" s="11" t="s">
        <v>76</v>
      </c>
      <c r="I423" s="14" t="s">
        <v>150</v>
      </c>
      <c r="J423" s="14" t="s">
        <v>29</v>
      </c>
      <c r="K423" s="15" t="s">
        <v>151</v>
      </c>
      <c r="L423" s="56" t="s">
        <v>454</v>
      </c>
      <c r="M423" s="14"/>
      <c r="N423" s="14" t="s">
        <v>43</v>
      </c>
      <c r="O423" s="14"/>
      <c r="P423" s="15" t="s">
        <v>196</v>
      </c>
      <c r="Q423" s="16">
        <v>21599</v>
      </c>
      <c r="R423" s="17">
        <v>45</v>
      </c>
      <c r="S423" s="18">
        <v>13661.3675</v>
      </c>
      <c r="T423" s="19" t="s">
        <v>84</v>
      </c>
      <c r="U423" s="20" t="s">
        <v>155</v>
      </c>
      <c r="V423" s="29">
        <v>38.5</v>
      </c>
      <c r="W423" s="22">
        <v>2</v>
      </c>
      <c r="X423" s="23"/>
    </row>
    <row r="424" spans="1:24" s="1" customFormat="1" ht="35" customHeight="1" x14ac:dyDescent="0.3">
      <c r="A424" s="24" t="s">
        <v>23</v>
      </c>
      <c r="B424" s="24" t="s">
        <v>440</v>
      </c>
      <c r="C424" s="12" t="s">
        <v>453</v>
      </c>
      <c r="D424" s="54"/>
      <c r="E424" s="39" t="str">
        <f>HYPERLINK("https://www.google.ru/search?q=U906079E&amp;newwindow=1&amp;tbm=isch","Еще фото")</f>
        <v>Еще фото</v>
      </c>
      <c r="F424" s="13"/>
      <c r="G424" s="24" t="s">
        <v>88</v>
      </c>
      <c r="H424" s="24" t="s">
        <v>76</v>
      </c>
      <c r="I424" s="24" t="s">
        <v>150</v>
      </c>
      <c r="J424" s="14" t="s">
        <v>29</v>
      </c>
      <c r="K424" s="15" t="s">
        <v>151</v>
      </c>
      <c r="L424" s="57"/>
      <c r="M424" s="14"/>
      <c r="N424" s="14" t="s">
        <v>43</v>
      </c>
      <c r="O424" s="14"/>
      <c r="P424" s="15" t="s">
        <v>196</v>
      </c>
      <c r="Q424" s="16">
        <v>21599</v>
      </c>
      <c r="R424" s="17">
        <v>45</v>
      </c>
      <c r="S424" s="18">
        <v>13661.3675</v>
      </c>
      <c r="T424" s="19" t="s">
        <v>84</v>
      </c>
      <c r="U424" s="20" t="s">
        <v>94</v>
      </c>
      <c r="V424" s="22">
        <v>41</v>
      </c>
      <c r="W424" s="22">
        <v>3</v>
      </c>
      <c r="X424" s="23"/>
    </row>
    <row r="425" spans="1:24" s="1" customFormat="1" ht="37.049999999999997" customHeight="1" x14ac:dyDescent="0.3">
      <c r="A425" s="24" t="s">
        <v>23</v>
      </c>
      <c r="B425" s="24" t="s">
        <v>440</v>
      </c>
      <c r="C425" s="12" t="s">
        <v>453</v>
      </c>
      <c r="D425" s="55"/>
      <c r="E425" s="39" t="str">
        <f>HYPERLINK("https://www.google.ru/search?q=U906079E&amp;newwindow=1&amp;tbm=isch","Еще фото")</f>
        <v>Еще фото</v>
      </c>
      <c r="F425" s="13"/>
      <c r="G425" s="24" t="s">
        <v>88</v>
      </c>
      <c r="H425" s="24" t="s">
        <v>76</v>
      </c>
      <c r="I425" s="24" t="s">
        <v>150</v>
      </c>
      <c r="J425" s="14" t="s">
        <v>29</v>
      </c>
      <c r="K425" s="15" t="s">
        <v>151</v>
      </c>
      <c r="L425" s="58"/>
      <c r="M425" s="14"/>
      <c r="N425" s="14" t="s">
        <v>43</v>
      </c>
      <c r="O425" s="14"/>
      <c r="P425" s="15" t="s">
        <v>196</v>
      </c>
      <c r="Q425" s="16">
        <v>21599</v>
      </c>
      <c r="R425" s="17">
        <v>45</v>
      </c>
      <c r="S425" s="18">
        <v>13661.3675</v>
      </c>
      <c r="T425" s="19" t="s">
        <v>84</v>
      </c>
      <c r="U425" s="20" t="s">
        <v>95</v>
      </c>
      <c r="V425" s="29">
        <v>41.5</v>
      </c>
      <c r="W425" s="22">
        <v>6</v>
      </c>
      <c r="X425" s="23"/>
    </row>
    <row r="426" spans="1:24" s="1" customFormat="1" ht="108" customHeight="1" x14ac:dyDescent="0.3">
      <c r="A426" s="11" t="s">
        <v>23</v>
      </c>
      <c r="B426" s="11" t="s">
        <v>440</v>
      </c>
      <c r="C426" s="12" t="s">
        <v>455</v>
      </c>
      <c r="D426" s="28"/>
      <c r="E426" s="39" t="str">
        <f>HYPERLINK("https://www.google.ru/search?q=U906087O&amp;newwindow=1&amp;tbm=isch","Еще фото")</f>
        <v>Еще фото</v>
      </c>
      <c r="F426" s="26" t="s">
        <v>41</v>
      </c>
      <c r="G426" s="11" t="s">
        <v>88</v>
      </c>
      <c r="H426" s="11" t="s">
        <v>76</v>
      </c>
      <c r="I426" s="14" t="s">
        <v>150</v>
      </c>
      <c r="J426" s="14" t="s">
        <v>29</v>
      </c>
      <c r="K426" s="15" t="s">
        <v>151</v>
      </c>
      <c r="L426" s="14" t="s">
        <v>456</v>
      </c>
      <c r="M426" s="14"/>
      <c r="N426" s="14" t="s">
        <v>32</v>
      </c>
      <c r="O426" s="14"/>
      <c r="P426" s="15" t="s">
        <v>359</v>
      </c>
      <c r="Q426" s="16">
        <v>23199</v>
      </c>
      <c r="R426" s="17">
        <v>45</v>
      </c>
      <c r="S426" s="18">
        <v>14673.3675</v>
      </c>
      <c r="T426" s="19" t="s">
        <v>84</v>
      </c>
      <c r="U426" s="20" t="s">
        <v>106</v>
      </c>
      <c r="V426" s="29">
        <v>43.5</v>
      </c>
      <c r="W426" s="22">
        <v>1</v>
      </c>
      <c r="X426" s="23"/>
    </row>
    <row r="427" spans="1:24" s="1" customFormat="1" ht="108" customHeight="1" x14ac:dyDescent="0.3">
      <c r="A427" s="11" t="s">
        <v>23</v>
      </c>
      <c r="B427" s="11" t="s">
        <v>440</v>
      </c>
      <c r="C427" s="12" t="s">
        <v>457</v>
      </c>
      <c r="D427" s="28"/>
      <c r="E427" s="39" t="str">
        <f>HYPERLINK("https://www.google.ru/search?q=U9060EEI&amp;newwindow=1&amp;tbm=isch","Еще фото")</f>
        <v>Еще фото</v>
      </c>
      <c r="F427" s="13"/>
      <c r="G427" s="11" t="s">
        <v>88</v>
      </c>
      <c r="H427" s="11" t="s">
        <v>76</v>
      </c>
      <c r="I427" s="14" t="s">
        <v>150</v>
      </c>
      <c r="J427" s="14" t="s">
        <v>29</v>
      </c>
      <c r="K427" s="15" t="s">
        <v>151</v>
      </c>
      <c r="L427" s="14" t="s">
        <v>458</v>
      </c>
      <c r="M427" s="14" t="s">
        <v>305</v>
      </c>
      <c r="N427" s="14" t="s">
        <v>52</v>
      </c>
      <c r="O427" s="14"/>
      <c r="P427" s="15" t="s">
        <v>275</v>
      </c>
      <c r="Q427" s="16">
        <v>27599</v>
      </c>
      <c r="R427" s="17">
        <v>45</v>
      </c>
      <c r="S427" s="18">
        <v>17456.3675</v>
      </c>
      <c r="T427" s="19" t="s">
        <v>84</v>
      </c>
      <c r="U427" s="20" t="s">
        <v>105</v>
      </c>
      <c r="V427" s="29">
        <v>39.5</v>
      </c>
      <c r="W427" s="22">
        <v>1</v>
      </c>
      <c r="X427" s="23"/>
    </row>
    <row r="428" spans="1:24" s="1" customFormat="1" ht="35" customHeight="1" x14ac:dyDescent="0.3">
      <c r="A428" s="11" t="s">
        <v>23</v>
      </c>
      <c r="B428" s="11" t="s">
        <v>440</v>
      </c>
      <c r="C428" s="12" t="s">
        <v>459</v>
      </c>
      <c r="D428" s="53"/>
      <c r="E428" s="39" t="str">
        <f>HYPERLINK("https://www.google.ru/search?q=U9060GRY&amp;newwindow=1&amp;tbm=isch","Еще фото")</f>
        <v>Еще фото</v>
      </c>
      <c r="F428" s="13" t="s">
        <v>26</v>
      </c>
      <c r="G428" s="11" t="s">
        <v>88</v>
      </c>
      <c r="H428" s="11" t="s">
        <v>76</v>
      </c>
      <c r="I428" s="14" t="s">
        <v>150</v>
      </c>
      <c r="J428" s="14" t="s">
        <v>29</v>
      </c>
      <c r="K428" s="15" t="s">
        <v>151</v>
      </c>
      <c r="L428" s="56" t="s">
        <v>458</v>
      </c>
      <c r="M428" s="14" t="s">
        <v>305</v>
      </c>
      <c r="N428" s="14" t="s">
        <v>32</v>
      </c>
      <c r="O428" s="14"/>
      <c r="P428" s="15" t="s">
        <v>460</v>
      </c>
      <c r="Q428" s="16">
        <v>26099</v>
      </c>
      <c r="R428" s="17">
        <v>45</v>
      </c>
      <c r="S428" s="18">
        <v>16507.6175</v>
      </c>
      <c r="T428" s="19" t="s">
        <v>84</v>
      </c>
      <c r="U428" s="20" t="s">
        <v>142</v>
      </c>
      <c r="V428" s="29">
        <v>37.5</v>
      </c>
      <c r="W428" s="22">
        <v>1</v>
      </c>
      <c r="X428" s="23"/>
    </row>
    <row r="429" spans="1:24" s="1" customFormat="1" ht="35" customHeight="1" x14ac:dyDescent="0.3">
      <c r="A429" s="24" t="s">
        <v>23</v>
      </c>
      <c r="B429" s="24" t="s">
        <v>440</v>
      </c>
      <c r="C429" s="12" t="s">
        <v>459</v>
      </c>
      <c r="D429" s="54"/>
      <c r="E429" s="39" t="str">
        <f>HYPERLINK("https://www.google.ru/search?q=U9060GRY&amp;newwindow=1&amp;tbm=isch","Еще фото")</f>
        <v>Еще фото</v>
      </c>
      <c r="F429" s="13" t="s">
        <v>26</v>
      </c>
      <c r="G429" s="24" t="s">
        <v>88</v>
      </c>
      <c r="H429" s="24" t="s">
        <v>76</v>
      </c>
      <c r="I429" s="24" t="s">
        <v>150</v>
      </c>
      <c r="J429" s="14" t="s">
        <v>29</v>
      </c>
      <c r="K429" s="15" t="s">
        <v>151</v>
      </c>
      <c r="L429" s="57"/>
      <c r="M429" s="14" t="s">
        <v>305</v>
      </c>
      <c r="N429" s="14" t="s">
        <v>32</v>
      </c>
      <c r="O429" s="14"/>
      <c r="P429" s="15" t="s">
        <v>460</v>
      </c>
      <c r="Q429" s="16">
        <v>26099</v>
      </c>
      <c r="R429" s="17">
        <v>45</v>
      </c>
      <c r="S429" s="18">
        <v>16507.6175</v>
      </c>
      <c r="T429" s="19" t="s">
        <v>84</v>
      </c>
      <c r="U429" s="20" t="s">
        <v>96</v>
      </c>
      <c r="V429" s="22">
        <v>42</v>
      </c>
      <c r="W429" s="22">
        <v>1</v>
      </c>
      <c r="X429" s="23"/>
    </row>
    <row r="430" spans="1:24" s="1" customFormat="1" ht="37.049999999999997" customHeight="1" x14ac:dyDescent="0.3">
      <c r="A430" s="24" t="s">
        <v>23</v>
      </c>
      <c r="B430" s="24" t="s">
        <v>440</v>
      </c>
      <c r="C430" s="12" t="s">
        <v>459</v>
      </c>
      <c r="D430" s="55"/>
      <c r="E430" s="39" t="str">
        <f>HYPERLINK("https://www.google.ru/search?q=U9060GRY&amp;newwindow=1&amp;tbm=isch","Еще фото")</f>
        <v>Еще фото</v>
      </c>
      <c r="F430" s="13" t="s">
        <v>26</v>
      </c>
      <c r="G430" s="24" t="s">
        <v>88</v>
      </c>
      <c r="H430" s="24" t="s">
        <v>76</v>
      </c>
      <c r="I430" s="24" t="s">
        <v>150</v>
      </c>
      <c r="J430" s="14" t="s">
        <v>29</v>
      </c>
      <c r="K430" s="15" t="s">
        <v>151</v>
      </c>
      <c r="L430" s="58"/>
      <c r="M430" s="14" t="s">
        <v>305</v>
      </c>
      <c r="N430" s="14" t="s">
        <v>32</v>
      </c>
      <c r="O430" s="14"/>
      <c r="P430" s="15" t="s">
        <v>460</v>
      </c>
      <c r="Q430" s="16">
        <v>26099</v>
      </c>
      <c r="R430" s="17">
        <v>45</v>
      </c>
      <c r="S430" s="18">
        <v>16507.6175</v>
      </c>
      <c r="T430" s="19" t="s">
        <v>84</v>
      </c>
      <c r="U430" s="20" t="s">
        <v>108</v>
      </c>
      <c r="V430" s="29">
        <v>44.5</v>
      </c>
      <c r="W430" s="22">
        <v>1</v>
      </c>
      <c r="X430" s="23"/>
    </row>
    <row r="431" spans="1:24" s="1" customFormat="1" ht="108" customHeight="1" x14ac:dyDescent="0.3">
      <c r="A431" s="11" t="s">
        <v>23</v>
      </c>
      <c r="B431" s="11" t="s">
        <v>461</v>
      </c>
      <c r="C431" s="12" t="s">
        <v>462</v>
      </c>
      <c r="D431" s="28"/>
      <c r="E431" s="39" t="str">
        <f>HYPERLINK("https://www.google.ru/search?q=U997REE&amp;newwindow=1&amp;tbm=isch","Еще фото")</f>
        <v>Еще фото</v>
      </c>
      <c r="F431" s="13"/>
      <c r="G431" s="11" t="s">
        <v>88</v>
      </c>
      <c r="H431" s="11" t="s">
        <v>76</v>
      </c>
      <c r="I431" s="14" t="s">
        <v>150</v>
      </c>
      <c r="J431" s="14" t="s">
        <v>29</v>
      </c>
      <c r="K431" s="15" t="s">
        <v>151</v>
      </c>
      <c r="L431" s="14" t="s">
        <v>463</v>
      </c>
      <c r="M431" s="14" t="s">
        <v>464</v>
      </c>
      <c r="N431" s="14" t="s">
        <v>32</v>
      </c>
      <c r="O431" s="14"/>
      <c r="P431" s="15" t="s">
        <v>275</v>
      </c>
      <c r="Q431" s="16">
        <v>18399</v>
      </c>
      <c r="R431" s="17">
        <v>45</v>
      </c>
      <c r="S431" s="18">
        <v>11637.3675</v>
      </c>
      <c r="T431" s="19" t="s">
        <v>84</v>
      </c>
      <c r="U431" s="20" t="s">
        <v>171</v>
      </c>
      <c r="V431" s="29">
        <v>36.5</v>
      </c>
      <c r="W431" s="22">
        <v>1</v>
      </c>
      <c r="X431" s="23"/>
    </row>
    <row r="432" spans="1:24" s="1" customFormat="1" ht="108" customHeight="1" x14ac:dyDescent="0.3">
      <c r="A432" s="11" t="s">
        <v>23</v>
      </c>
      <c r="B432" s="11" t="s">
        <v>461</v>
      </c>
      <c r="C432" s="12" t="s">
        <v>465</v>
      </c>
      <c r="D432" s="28"/>
      <c r="E432" s="39" t="str">
        <f>HYPERLINK("https://www.google.ru/search?q=U997RGB&amp;newwindow=1&amp;tbm=isch","Еще фото")</f>
        <v>Еще фото</v>
      </c>
      <c r="F432" s="13"/>
      <c r="G432" s="11" t="s">
        <v>88</v>
      </c>
      <c r="H432" s="11" t="s">
        <v>76</v>
      </c>
      <c r="I432" s="14" t="s">
        <v>150</v>
      </c>
      <c r="J432" s="14" t="s">
        <v>29</v>
      </c>
      <c r="K432" s="15" t="s">
        <v>151</v>
      </c>
      <c r="L432" s="14" t="s">
        <v>463</v>
      </c>
      <c r="M432" s="14" t="s">
        <v>464</v>
      </c>
      <c r="N432" s="14" t="s">
        <v>145</v>
      </c>
      <c r="O432" s="14"/>
      <c r="P432" s="15" t="s">
        <v>275</v>
      </c>
      <c r="Q432" s="16">
        <v>17399</v>
      </c>
      <c r="R432" s="17">
        <v>45</v>
      </c>
      <c r="S432" s="18">
        <v>11004.8675</v>
      </c>
      <c r="T432" s="19" t="s">
        <v>84</v>
      </c>
      <c r="U432" s="20" t="s">
        <v>94</v>
      </c>
      <c r="V432" s="22">
        <v>41</v>
      </c>
      <c r="W432" s="22">
        <v>2</v>
      </c>
      <c r="X432" s="23"/>
    </row>
    <row r="433" spans="1:24" s="1" customFormat="1" ht="108" customHeight="1" x14ac:dyDescent="0.3">
      <c r="A433" s="11" t="s">
        <v>23</v>
      </c>
      <c r="B433" s="11" t="s">
        <v>461</v>
      </c>
      <c r="C433" s="12" t="s">
        <v>466</v>
      </c>
      <c r="D433" s="28"/>
      <c r="E433" s="39" t="str">
        <f>HYPERLINK("https://www.google.ru/search?q=U997RMF&amp;newwindow=1&amp;tbm=isch","Еще фото")</f>
        <v>Еще фото</v>
      </c>
      <c r="F433" s="13"/>
      <c r="G433" s="11" t="s">
        <v>88</v>
      </c>
      <c r="H433" s="11" t="s">
        <v>76</v>
      </c>
      <c r="I433" s="14" t="s">
        <v>150</v>
      </c>
      <c r="J433" s="14" t="s">
        <v>29</v>
      </c>
      <c r="K433" s="15" t="s">
        <v>151</v>
      </c>
      <c r="L433" s="14" t="s">
        <v>463</v>
      </c>
      <c r="M433" s="14" t="s">
        <v>464</v>
      </c>
      <c r="N433" s="14" t="s">
        <v>111</v>
      </c>
      <c r="O433" s="14"/>
      <c r="P433" s="15" t="s">
        <v>275</v>
      </c>
      <c r="Q433" s="16">
        <v>18399</v>
      </c>
      <c r="R433" s="17">
        <v>45</v>
      </c>
      <c r="S433" s="18">
        <v>11637.3675</v>
      </c>
      <c r="T433" s="19" t="s">
        <v>84</v>
      </c>
      <c r="U433" s="20" t="s">
        <v>222</v>
      </c>
      <c r="V433" s="22">
        <v>36</v>
      </c>
      <c r="W433" s="22">
        <v>1</v>
      </c>
      <c r="X433" s="23"/>
    </row>
    <row r="434" spans="1:24" s="1" customFormat="1" ht="52.05" customHeight="1" x14ac:dyDescent="0.3">
      <c r="A434" s="11" t="s">
        <v>23</v>
      </c>
      <c r="B434" s="11" t="s">
        <v>461</v>
      </c>
      <c r="C434" s="12" t="s">
        <v>467</v>
      </c>
      <c r="D434" s="59"/>
      <c r="E434" s="39" t="str">
        <f>HYPERLINK("https://www.google.ru/search?q=U997RRA&amp;newwindow=1&amp;tbm=isch","Еще фото")</f>
        <v>Еще фото</v>
      </c>
      <c r="F434" s="13"/>
      <c r="G434" s="11" t="s">
        <v>88</v>
      </c>
      <c r="H434" s="11" t="s">
        <v>76</v>
      </c>
      <c r="I434" s="14" t="s">
        <v>150</v>
      </c>
      <c r="J434" s="14" t="s">
        <v>29</v>
      </c>
      <c r="K434" s="15" t="s">
        <v>151</v>
      </c>
      <c r="L434" s="56" t="s">
        <v>463</v>
      </c>
      <c r="M434" s="14" t="s">
        <v>464</v>
      </c>
      <c r="N434" s="14" t="s">
        <v>32</v>
      </c>
      <c r="O434" s="14"/>
      <c r="P434" s="15" t="s">
        <v>275</v>
      </c>
      <c r="Q434" s="16">
        <v>18399</v>
      </c>
      <c r="R434" s="17">
        <v>45</v>
      </c>
      <c r="S434" s="18">
        <v>11637.3675</v>
      </c>
      <c r="T434" s="19" t="s">
        <v>84</v>
      </c>
      <c r="U434" s="20" t="s">
        <v>85</v>
      </c>
      <c r="V434" s="22">
        <v>39</v>
      </c>
      <c r="W434" s="22">
        <v>2</v>
      </c>
      <c r="X434" s="23"/>
    </row>
    <row r="435" spans="1:24" s="1" customFormat="1" ht="61.05" customHeight="1" x14ac:dyDescent="0.3">
      <c r="A435" s="24" t="s">
        <v>23</v>
      </c>
      <c r="B435" s="24" t="s">
        <v>461</v>
      </c>
      <c r="C435" s="12" t="s">
        <v>467</v>
      </c>
      <c r="D435" s="60"/>
      <c r="E435" s="39" t="str">
        <f>HYPERLINK("https://www.google.ru/search?q=U997RRA&amp;newwindow=1&amp;tbm=isch","Еще фото")</f>
        <v>Еще фото</v>
      </c>
      <c r="F435" s="13"/>
      <c r="G435" s="24" t="s">
        <v>88</v>
      </c>
      <c r="H435" s="24" t="s">
        <v>76</v>
      </c>
      <c r="I435" s="24" t="s">
        <v>150</v>
      </c>
      <c r="J435" s="14" t="s">
        <v>29</v>
      </c>
      <c r="K435" s="15" t="s">
        <v>151</v>
      </c>
      <c r="L435" s="58"/>
      <c r="M435" s="14" t="s">
        <v>464</v>
      </c>
      <c r="N435" s="14" t="s">
        <v>32</v>
      </c>
      <c r="O435" s="14"/>
      <c r="P435" s="15" t="s">
        <v>275</v>
      </c>
      <c r="Q435" s="16">
        <v>18399</v>
      </c>
      <c r="R435" s="17">
        <v>45</v>
      </c>
      <c r="S435" s="18">
        <v>11637.3675</v>
      </c>
      <c r="T435" s="19" t="s">
        <v>84</v>
      </c>
      <c r="U435" s="20" t="s">
        <v>105</v>
      </c>
      <c r="V435" s="29">
        <v>39.5</v>
      </c>
      <c r="W435" s="22">
        <v>2</v>
      </c>
      <c r="X435" s="23"/>
    </row>
    <row r="436" spans="1:24" s="1" customFormat="1" ht="108" customHeight="1" x14ac:dyDescent="0.3">
      <c r="A436" s="11" t="s">
        <v>23</v>
      </c>
      <c r="B436" s="11" t="s">
        <v>468</v>
      </c>
      <c r="C436" s="12" t="s">
        <v>469</v>
      </c>
      <c r="D436" s="28"/>
      <c r="E436" s="39" t="str">
        <f>HYPERLINK("https://www.google.ru/search?q=UL420VB2&amp;newwindow=1&amp;tbm=isch","Еще фото")</f>
        <v>Еще фото</v>
      </c>
      <c r="F436" s="13"/>
      <c r="G436" s="11" t="s">
        <v>88</v>
      </c>
      <c r="H436" s="11" t="s">
        <v>76</v>
      </c>
      <c r="I436" s="14" t="s">
        <v>150</v>
      </c>
      <c r="J436" s="14" t="s">
        <v>29</v>
      </c>
      <c r="K436" s="15" t="s">
        <v>151</v>
      </c>
      <c r="L436" s="14" t="s">
        <v>470</v>
      </c>
      <c r="M436" s="14"/>
      <c r="N436" s="14" t="s">
        <v>59</v>
      </c>
      <c r="O436" s="14"/>
      <c r="P436" s="15" t="s">
        <v>471</v>
      </c>
      <c r="Q436" s="16">
        <v>15999</v>
      </c>
      <c r="R436" s="17">
        <v>45</v>
      </c>
      <c r="S436" s="18">
        <v>10119.3675</v>
      </c>
      <c r="T436" s="19" t="s">
        <v>84</v>
      </c>
      <c r="U436" s="20" t="s">
        <v>85</v>
      </c>
      <c r="V436" s="22">
        <v>39</v>
      </c>
      <c r="W436" s="22">
        <v>1</v>
      </c>
      <c r="X436" s="23"/>
    </row>
    <row r="437" spans="1:24" s="1" customFormat="1" ht="108" customHeight="1" x14ac:dyDescent="0.3">
      <c r="A437" s="11" t="s">
        <v>23</v>
      </c>
      <c r="B437" s="11" t="s">
        <v>472</v>
      </c>
      <c r="C437" s="12" t="s">
        <v>473</v>
      </c>
      <c r="D437" s="28"/>
      <c r="E437" s="39" t="str">
        <f>HYPERLINK("https://www.google.ru/search?q=UWRPDFRF&amp;newwindow=1&amp;tbm=isch","Еще фото")</f>
        <v>Еще фото</v>
      </c>
      <c r="F437" s="13"/>
      <c r="G437" s="11" t="s">
        <v>88</v>
      </c>
      <c r="H437" s="11" t="s">
        <v>76</v>
      </c>
      <c r="I437" s="14" t="s">
        <v>150</v>
      </c>
      <c r="J437" s="14" t="s">
        <v>29</v>
      </c>
      <c r="K437" s="15" t="s">
        <v>151</v>
      </c>
      <c r="L437" s="14" t="s">
        <v>474</v>
      </c>
      <c r="M437" s="14"/>
      <c r="N437" s="14" t="s">
        <v>32</v>
      </c>
      <c r="O437" s="14"/>
      <c r="P437" s="15" t="s">
        <v>475</v>
      </c>
      <c r="Q437" s="16">
        <v>26999</v>
      </c>
      <c r="R437" s="17">
        <v>45</v>
      </c>
      <c r="S437" s="18">
        <v>17076.8675</v>
      </c>
      <c r="T437" s="19" t="s">
        <v>84</v>
      </c>
      <c r="U437" s="20" t="s">
        <v>171</v>
      </c>
      <c r="V437" s="29">
        <v>36.5</v>
      </c>
      <c r="W437" s="22">
        <v>1</v>
      </c>
      <c r="X437" s="23"/>
    </row>
    <row r="438" spans="1:24" s="1" customFormat="1" ht="17" customHeight="1" x14ac:dyDescent="0.3">
      <c r="A438" s="11" t="s">
        <v>23</v>
      </c>
      <c r="B438" s="11" t="s">
        <v>476</v>
      </c>
      <c r="C438" s="12" t="s">
        <v>477</v>
      </c>
      <c r="D438" s="53"/>
      <c r="E438" s="39" t="str">
        <f t="shared" ref="E438:E443" si="20">HYPERLINK("https://www.google.ru/search?q=UWRPDNBS&amp;newwindow=1&amp;tbm=isch","Еще фото")</f>
        <v>Еще фото</v>
      </c>
      <c r="F438" s="13"/>
      <c r="G438" s="11" t="s">
        <v>88</v>
      </c>
      <c r="H438" s="11" t="s">
        <v>76</v>
      </c>
      <c r="I438" s="14" t="s">
        <v>150</v>
      </c>
      <c r="J438" s="14" t="s">
        <v>29</v>
      </c>
      <c r="K438" s="15" t="s">
        <v>151</v>
      </c>
      <c r="L438" s="56" t="s">
        <v>478</v>
      </c>
      <c r="M438" s="14"/>
      <c r="N438" s="14" t="s">
        <v>479</v>
      </c>
      <c r="O438" s="14"/>
      <c r="P438" s="15" t="s">
        <v>275</v>
      </c>
      <c r="Q438" s="16">
        <v>28299</v>
      </c>
      <c r="R438" s="17">
        <v>45</v>
      </c>
      <c r="S438" s="18">
        <v>17899.1175</v>
      </c>
      <c r="T438" s="19" t="s">
        <v>84</v>
      </c>
      <c r="U438" s="20" t="s">
        <v>222</v>
      </c>
      <c r="V438" s="22">
        <v>36</v>
      </c>
      <c r="W438" s="22">
        <v>5</v>
      </c>
      <c r="X438" s="23"/>
    </row>
    <row r="439" spans="1:24" s="1" customFormat="1" ht="17" customHeight="1" x14ac:dyDescent="0.3">
      <c r="A439" s="24" t="s">
        <v>23</v>
      </c>
      <c r="B439" s="24" t="s">
        <v>476</v>
      </c>
      <c r="C439" s="12" t="s">
        <v>477</v>
      </c>
      <c r="D439" s="54"/>
      <c r="E439" s="39" t="str">
        <f t="shared" si="20"/>
        <v>Еще фото</v>
      </c>
      <c r="F439" s="13"/>
      <c r="G439" s="24" t="s">
        <v>88</v>
      </c>
      <c r="H439" s="24" t="s">
        <v>76</v>
      </c>
      <c r="I439" s="24" t="s">
        <v>150</v>
      </c>
      <c r="J439" s="14" t="s">
        <v>29</v>
      </c>
      <c r="K439" s="15" t="s">
        <v>151</v>
      </c>
      <c r="L439" s="57"/>
      <c r="M439" s="14"/>
      <c r="N439" s="14" t="s">
        <v>479</v>
      </c>
      <c r="O439" s="14"/>
      <c r="P439" s="15" t="s">
        <v>275</v>
      </c>
      <c r="Q439" s="16">
        <v>28299</v>
      </c>
      <c r="R439" s="17">
        <v>45</v>
      </c>
      <c r="S439" s="18">
        <v>17899.1175</v>
      </c>
      <c r="T439" s="19" t="s">
        <v>84</v>
      </c>
      <c r="U439" s="20" t="s">
        <v>171</v>
      </c>
      <c r="V439" s="29">
        <v>36.5</v>
      </c>
      <c r="W439" s="22">
        <v>8</v>
      </c>
      <c r="X439" s="23"/>
    </row>
    <row r="440" spans="1:24" s="1" customFormat="1" ht="17" customHeight="1" x14ac:dyDescent="0.3">
      <c r="A440" s="24" t="s">
        <v>23</v>
      </c>
      <c r="B440" s="24" t="s">
        <v>476</v>
      </c>
      <c r="C440" s="12" t="s">
        <v>477</v>
      </c>
      <c r="D440" s="54"/>
      <c r="E440" s="39" t="str">
        <f t="shared" si="20"/>
        <v>Еще фото</v>
      </c>
      <c r="F440" s="13"/>
      <c r="G440" s="24" t="s">
        <v>88</v>
      </c>
      <c r="H440" s="24" t="s">
        <v>76</v>
      </c>
      <c r="I440" s="24" t="s">
        <v>150</v>
      </c>
      <c r="J440" s="14" t="s">
        <v>29</v>
      </c>
      <c r="K440" s="15" t="s">
        <v>151</v>
      </c>
      <c r="L440" s="57"/>
      <c r="M440" s="14"/>
      <c r="N440" s="14" t="s">
        <v>479</v>
      </c>
      <c r="O440" s="14"/>
      <c r="P440" s="15" t="s">
        <v>275</v>
      </c>
      <c r="Q440" s="16">
        <v>28299</v>
      </c>
      <c r="R440" s="17">
        <v>45</v>
      </c>
      <c r="S440" s="18">
        <v>17899.1175</v>
      </c>
      <c r="T440" s="19" t="s">
        <v>84</v>
      </c>
      <c r="U440" s="20" t="s">
        <v>161</v>
      </c>
      <c r="V440" s="22">
        <v>37</v>
      </c>
      <c r="W440" s="22">
        <v>3</v>
      </c>
      <c r="X440" s="23"/>
    </row>
    <row r="441" spans="1:24" s="1" customFormat="1" ht="17" customHeight="1" x14ac:dyDescent="0.3">
      <c r="A441" s="24" t="s">
        <v>23</v>
      </c>
      <c r="B441" s="24" t="s">
        <v>476</v>
      </c>
      <c r="C441" s="12" t="s">
        <v>477</v>
      </c>
      <c r="D441" s="54"/>
      <c r="E441" s="39" t="str">
        <f t="shared" si="20"/>
        <v>Еще фото</v>
      </c>
      <c r="F441" s="13"/>
      <c r="G441" s="24" t="s">
        <v>88</v>
      </c>
      <c r="H441" s="24" t="s">
        <v>76</v>
      </c>
      <c r="I441" s="24" t="s">
        <v>150</v>
      </c>
      <c r="J441" s="14" t="s">
        <v>29</v>
      </c>
      <c r="K441" s="15" t="s">
        <v>151</v>
      </c>
      <c r="L441" s="57"/>
      <c r="M441" s="14"/>
      <c r="N441" s="14" t="s">
        <v>479</v>
      </c>
      <c r="O441" s="14"/>
      <c r="P441" s="15" t="s">
        <v>275</v>
      </c>
      <c r="Q441" s="16">
        <v>28299</v>
      </c>
      <c r="R441" s="17">
        <v>45</v>
      </c>
      <c r="S441" s="18">
        <v>17899.1175</v>
      </c>
      <c r="T441" s="19" t="s">
        <v>84</v>
      </c>
      <c r="U441" s="20" t="s">
        <v>93</v>
      </c>
      <c r="V441" s="29">
        <v>40.5</v>
      </c>
      <c r="W441" s="22">
        <v>2</v>
      </c>
      <c r="X441" s="23"/>
    </row>
    <row r="442" spans="1:24" s="1" customFormat="1" ht="17" customHeight="1" x14ac:dyDescent="0.3">
      <c r="A442" s="24" t="s">
        <v>23</v>
      </c>
      <c r="B442" s="24" t="s">
        <v>476</v>
      </c>
      <c r="C442" s="12" t="s">
        <v>477</v>
      </c>
      <c r="D442" s="54"/>
      <c r="E442" s="39" t="str">
        <f t="shared" si="20"/>
        <v>Еще фото</v>
      </c>
      <c r="F442" s="13"/>
      <c r="G442" s="24" t="s">
        <v>88</v>
      </c>
      <c r="H442" s="24" t="s">
        <v>76</v>
      </c>
      <c r="I442" s="24" t="s">
        <v>150</v>
      </c>
      <c r="J442" s="14" t="s">
        <v>29</v>
      </c>
      <c r="K442" s="15" t="s">
        <v>151</v>
      </c>
      <c r="L442" s="57"/>
      <c r="M442" s="14"/>
      <c r="N442" s="14" t="s">
        <v>479</v>
      </c>
      <c r="O442" s="14"/>
      <c r="P442" s="15" t="s">
        <v>275</v>
      </c>
      <c r="Q442" s="16">
        <v>28299</v>
      </c>
      <c r="R442" s="17">
        <v>45</v>
      </c>
      <c r="S442" s="18">
        <v>17899.1175</v>
      </c>
      <c r="T442" s="19" t="s">
        <v>84</v>
      </c>
      <c r="U442" s="20" t="s">
        <v>94</v>
      </c>
      <c r="V442" s="22">
        <v>41</v>
      </c>
      <c r="W442" s="22">
        <v>3</v>
      </c>
      <c r="X442" s="23"/>
    </row>
    <row r="443" spans="1:24" s="1" customFormat="1" ht="22.05" customHeight="1" x14ac:dyDescent="0.3">
      <c r="A443" s="24" t="s">
        <v>23</v>
      </c>
      <c r="B443" s="24" t="s">
        <v>476</v>
      </c>
      <c r="C443" s="12" t="s">
        <v>477</v>
      </c>
      <c r="D443" s="55"/>
      <c r="E443" s="39" t="str">
        <f t="shared" si="20"/>
        <v>Еще фото</v>
      </c>
      <c r="F443" s="13"/>
      <c r="G443" s="24" t="s">
        <v>88</v>
      </c>
      <c r="H443" s="24" t="s">
        <v>76</v>
      </c>
      <c r="I443" s="24" t="s">
        <v>150</v>
      </c>
      <c r="J443" s="14" t="s">
        <v>29</v>
      </c>
      <c r="K443" s="15" t="s">
        <v>151</v>
      </c>
      <c r="L443" s="58"/>
      <c r="M443" s="14"/>
      <c r="N443" s="14" t="s">
        <v>479</v>
      </c>
      <c r="O443" s="14"/>
      <c r="P443" s="15" t="s">
        <v>275</v>
      </c>
      <c r="Q443" s="16">
        <v>28299</v>
      </c>
      <c r="R443" s="17">
        <v>45</v>
      </c>
      <c r="S443" s="18">
        <v>17899.1175</v>
      </c>
      <c r="T443" s="19" t="s">
        <v>84</v>
      </c>
      <c r="U443" s="20" t="s">
        <v>95</v>
      </c>
      <c r="V443" s="29">
        <v>41.5</v>
      </c>
      <c r="W443" s="22">
        <v>2</v>
      </c>
      <c r="X443" s="23"/>
    </row>
    <row r="444" spans="1:24" s="1" customFormat="1" ht="108" customHeight="1" x14ac:dyDescent="0.3">
      <c r="A444" s="11" t="s">
        <v>23</v>
      </c>
      <c r="B444" s="11" t="s">
        <v>480</v>
      </c>
      <c r="C444" s="12" t="s">
        <v>481</v>
      </c>
      <c r="D444" s="28"/>
      <c r="E444" s="39" t="str">
        <f>HYPERLINK("https://www.google.ru/search?q=UXC72RM&amp;newwindow=1&amp;tbm=isch","Еще фото")</f>
        <v>Еще фото</v>
      </c>
      <c r="F444" s="13"/>
      <c r="G444" s="11" t="s">
        <v>88</v>
      </c>
      <c r="H444" s="11" t="s">
        <v>76</v>
      </c>
      <c r="I444" s="14" t="s">
        <v>150</v>
      </c>
      <c r="J444" s="14" t="s">
        <v>29</v>
      </c>
      <c r="K444" s="15" t="s">
        <v>30</v>
      </c>
      <c r="L444" s="14" t="s">
        <v>482</v>
      </c>
      <c r="M444" s="14"/>
      <c r="N444" s="14" t="s">
        <v>32</v>
      </c>
      <c r="O444" s="14"/>
      <c r="P444" s="15" t="s">
        <v>483</v>
      </c>
      <c r="Q444" s="16">
        <v>18399</v>
      </c>
      <c r="R444" s="17">
        <v>45</v>
      </c>
      <c r="S444" s="18">
        <v>11637.3675</v>
      </c>
      <c r="T444" s="19" t="s">
        <v>84</v>
      </c>
      <c r="U444" s="20" t="s">
        <v>93</v>
      </c>
      <c r="V444" s="29">
        <v>40.5</v>
      </c>
      <c r="W444" s="22">
        <v>1</v>
      </c>
      <c r="X444" s="23"/>
    </row>
    <row r="445" spans="1:24" s="1" customFormat="1" ht="108" customHeight="1" x14ac:dyDescent="0.3">
      <c r="A445" s="11" t="s">
        <v>23</v>
      </c>
      <c r="B445" s="11" t="s">
        <v>259</v>
      </c>
      <c r="C445" s="12" t="s">
        <v>484</v>
      </c>
      <c r="D445" s="28"/>
      <c r="E445" s="39" t="str">
        <f>HYPERLINK("https://www.google.ru/search?q=W0802K9&amp;newwindow=1&amp;tbm=isch","Еще фото")</f>
        <v>Еще фото</v>
      </c>
      <c r="F445" s="13"/>
      <c r="G445" s="11" t="s">
        <v>168</v>
      </c>
      <c r="H445" s="11" t="s">
        <v>76</v>
      </c>
      <c r="I445" s="14" t="s">
        <v>150</v>
      </c>
      <c r="J445" s="14" t="s">
        <v>29</v>
      </c>
      <c r="K445" s="15" t="s">
        <v>63</v>
      </c>
      <c r="L445" s="14" t="s">
        <v>485</v>
      </c>
      <c r="M445" s="14"/>
      <c r="N445" s="14" t="s">
        <v>145</v>
      </c>
      <c r="O445" s="14"/>
      <c r="P445" s="15" t="s">
        <v>394</v>
      </c>
      <c r="Q445" s="16">
        <v>10199</v>
      </c>
      <c r="R445" s="17">
        <v>45</v>
      </c>
      <c r="S445" s="18">
        <v>6450.8674999999994</v>
      </c>
      <c r="T445" s="19" t="s">
        <v>84</v>
      </c>
      <c r="U445" s="20" t="s">
        <v>94</v>
      </c>
      <c r="V445" s="22">
        <v>39</v>
      </c>
      <c r="W445" s="22">
        <v>1</v>
      </c>
      <c r="X445" s="23"/>
    </row>
    <row r="446" spans="1:24" s="1" customFormat="1" ht="108" customHeight="1" x14ac:dyDescent="0.3">
      <c r="A446" s="11" t="s">
        <v>23</v>
      </c>
      <c r="B446" s="11" t="s">
        <v>291</v>
      </c>
      <c r="C446" s="12" t="s">
        <v>486</v>
      </c>
      <c r="D446" s="28"/>
      <c r="E446" s="39" t="str">
        <f>HYPERLINK("https://www.google.ru/search?q=W373686&amp;newwindow=1&amp;tbm=isch","Еще фото")</f>
        <v>Еще фото</v>
      </c>
      <c r="F446" s="13"/>
      <c r="G446" s="11" t="s">
        <v>88</v>
      </c>
      <c r="H446" s="11" t="s">
        <v>76</v>
      </c>
      <c r="I446" s="14" t="s">
        <v>150</v>
      </c>
      <c r="J446" s="14" t="s">
        <v>29</v>
      </c>
      <c r="K446" s="15" t="s">
        <v>63</v>
      </c>
      <c r="L446" s="14" t="s">
        <v>487</v>
      </c>
      <c r="M446" s="14"/>
      <c r="N446" s="14" t="s">
        <v>52</v>
      </c>
      <c r="O446" s="14"/>
      <c r="P446" s="15" t="s">
        <v>488</v>
      </c>
      <c r="Q446" s="16">
        <v>11299</v>
      </c>
      <c r="R446" s="17">
        <v>45</v>
      </c>
      <c r="S446" s="18">
        <v>7146.6174999999994</v>
      </c>
      <c r="T446" s="19" t="s">
        <v>84</v>
      </c>
      <c r="U446" s="20" t="s">
        <v>85</v>
      </c>
      <c r="V446" s="29">
        <v>36.5</v>
      </c>
      <c r="W446" s="22">
        <v>1</v>
      </c>
      <c r="X446" s="23"/>
    </row>
    <row r="447" spans="1:24" s="1" customFormat="1" ht="52.05" customHeight="1" x14ac:dyDescent="0.3">
      <c r="A447" s="11" t="s">
        <v>23</v>
      </c>
      <c r="B447" s="11" t="s">
        <v>413</v>
      </c>
      <c r="C447" s="12" t="s">
        <v>489</v>
      </c>
      <c r="D447" s="59"/>
      <c r="E447" s="39" t="str">
        <f>HYPERLINK("https://www.google.ru/search?q=W5746J3&amp;newwindow=1&amp;tbm=isch","Еще фото")</f>
        <v>Еще фото</v>
      </c>
      <c r="F447" s="26" t="s">
        <v>41</v>
      </c>
      <c r="G447" s="11" t="s">
        <v>88</v>
      </c>
      <c r="H447" s="11" t="s">
        <v>76</v>
      </c>
      <c r="I447" s="14" t="s">
        <v>150</v>
      </c>
      <c r="J447" s="14" t="s">
        <v>29</v>
      </c>
      <c r="K447" s="15" t="s">
        <v>63</v>
      </c>
      <c r="L447" s="56" t="s">
        <v>490</v>
      </c>
      <c r="M447" s="14"/>
      <c r="N447" s="14" t="s">
        <v>52</v>
      </c>
      <c r="O447" s="14"/>
      <c r="P447" s="15" t="s">
        <v>277</v>
      </c>
      <c r="Q447" s="16">
        <v>15099</v>
      </c>
      <c r="R447" s="17">
        <v>45</v>
      </c>
      <c r="S447" s="18">
        <v>9550.1175000000003</v>
      </c>
      <c r="T447" s="19" t="s">
        <v>84</v>
      </c>
      <c r="U447" s="20" t="s">
        <v>93</v>
      </c>
      <c r="V447" s="22">
        <v>38</v>
      </c>
      <c r="W447" s="22">
        <v>21</v>
      </c>
      <c r="X447" s="23"/>
    </row>
    <row r="448" spans="1:24" s="1" customFormat="1" ht="61.05" customHeight="1" x14ac:dyDescent="0.3">
      <c r="A448" s="24" t="s">
        <v>23</v>
      </c>
      <c r="B448" s="24" t="s">
        <v>413</v>
      </c>
      <c r="C448" s="12" t="s">
        <v>489</v>
      </c>
      <c r="D448" s="60"/>
      <c r="E448" s="39" t="str">
        <f>HYPERLINK("https://www.google.ru/search?q=W5746J3&amp;newwindow=1&amp;tbm=isch","Еще фото")</f>
        <v>Еще фото</v>
      </c>
      <c r="F448" s="26" t="s">
        <v>41</v>
      </c>
      <c r="G448" s="24" t="s">
        <v>88</v>
      </c>
      <c r="H448" s="24" t="s">
        <v>76</v>
      </c>
      <c r="I448" s="24" t="s">
        <v>150</v>
      </c>
      <c r="J448" s="14" t="s">
        <v>29</v>
      </c>
      <c r="K448" s="15" t="s">
        <v>63</v>
      </c>
      <c r="L448" s="58"/>
      <c r="M448" s="14"/>
      <c r="N448" s="14" t="s">
        <v>52</v>
      </c>
      <c r="O448" s="14"/>
      <c r="P448" s="15" t="s">
        <v>277</v>
      </c>
      <c r="Q448" s="16">
        <v>15099</v>
      </c>
      <c r="R448" s="17">
        <v>45</v>
      </c>
      <c r="S448" s="18">
        <v>9550.1175000000003</v>
      </c>
      <c r="T448" s="19" t="s">
        <v>84</v>
      </c>
      <c r="U448" s="20" t="s">
        <v>96</v>
      </c>
      <c r="V448" s="22">
        <v>40</v>
      </c>
      <c r="W448" s="22">
        <v>4</v>
      </c>
      <c r="X448" s="23"/>
    </row>
    <row r="449" spans="1:24" s="1" customFormat="1" ht="108" customHeight="1" x14ac:dyDescent="0.3">
      <c r="A449" s="11" t="s">
        <v>23</v>
      </c>
      <c r="B449" s="11" t="s">
        <v>178</v>
      </c>
      <c r="C449" s="12" t="s">
        <v>491</v>
      </c>
      <c r="D449" s="28"/>
      <c r="E449" s="39" t="str">
        <f>HYPERLINK("https://www.google.ru/search?q=WH574MI2&amp;newwindow=1&amp;tbm=isch","Еще фото")</f>
        <v>Еще фото</v>
      </c>
      <c r="F449" s="13"/>
      <c r="G449" s="11" t="s">
        <v>88</v>
      </c>
      <c r="H449" s="11" t="s">
        <v>76</v>
      </c>
      <c r="I449" s="14" t="s">
        <v>150</v>
      </c>
      <c r="J449" s="14" t="s">
        <v>29</v>
      </c>
      <c r="K449" s="15" t="s">
        <v>63</v>
      </c>
      <c r="L449" s="14" t="s">
        <v>180</v>
      </c>
      <c r="M449" s="14" t="s">
        <v>181</v>
      </c>
      <c r="N449" s="14" t="s">
        <v>43</v>
      </c>
      <c r="O449" s="14" t="s">
        <v>182</v>
      </c>
      <c r="P449" s="15" t="s">
        <v>492</v>
      </c>
      <c r="Q449" s="16">
        <v>26099</v>
      </c>
      <c r="R449" s="17">
        <v>45</v>
      </c>
      <c r="S449" s="18">
        <v>16507.6175</v>
      </c>
      <c r="T449" s="19" t="s">
        <v>84</v>
      </c>
      <c r="U449" s="20" t="s">
        <v>155</v>
      </c>
      <c r="V449" s="22">
        <v>36</v>
      </c>
      <c r="W449" s="22">
        <v>1</v>
      </c>
      <c r="X449" s="23"/>
    </row>
    <row r="450" spans="1:24" s="1" customFormat="1" ht="52.05" customHeight="1" x14ac:dyDescent="0.3">
      <c r="A450" s="11" t="s">
        <v>23</v>
      </c>
      <c r="B450" s="11" t="s">
        <v>291</v>
      </c>
      <c r="C450" s="12" t="s">
        <v>493</v>
      </c>
      <c r="D450" s="59"/>
      <c r="E450" s="39" t="str">
        <f>HYPERLINK("https://www.google.ru/search?q=WL373BW2&amp;newwindow=1&amp;tbm=isch","Еще фото")</f>
        <v>Еще фото</v>
      </c>
      <c r="F450" s="13"/>
      <c r="G450" s="11" t="s">
        <v>88</v>
      </c>
      <c r="H450" s="11" t="s">
        <v>76</v>
      </c>
      <c r="I450" s="14" t="s">
        <v>150</v>
      </c>
      <c r="J450" s="14" t="s">
        <v>29</v>
      </c>
      <c r="K450" s="15" t="s">
        <v>63</v>
      </c>
      <c r="L450" s="56" t="s">
        <v>300</v>
      </c>
      <c r="M450" s="14" t="s">
        <v>251</v>
      </c>
      <c r="N450" s="14" t="s">
        <v>59</v>
      </c>
      <c r="O450" s="14"/>
      <c r="P450" s="15" t="s">
        <v>275</v>
      </c>
      <c r="Q450" s="16">
        <v>13299</v>
      </c>
      <c r="R450" s="17">
        <v>45</v>
      </c>
      <c r="S450" s="18">
        <v>8411.6174999999985</v>
      </c>
      <c r="T450" s="19" t="s">
        <v>84</v>
      </c>
      <c r="U450" s="20" t="s">
        <v>85</v>
      </c>
      <c r="V450" s="29">
        <v>36.5</v>
      </c>
      <c r="W450" s="22">
        <v>1</v>
      </c>
      <c r="X450" s="23"/>
    </row>
    <row r="451" spans="1:24" s="1" customFormat="1" ht="61.05" customHeight="1" x14ac:dyDescent="0.3">
      <c r="A451" s="24" t="s">
        <v>23</v>
      </c>
      <c r="B451" s="24" t="s">
        <v>291</v>
      </c>
      <c r="C451" s="12" t="s">
        <v>493</v>
      </c>
      <c r="D451" s="60"/>
      <c r="E451" s="39" t="str">
        <f>HYPERLINK("https://www.google.ru/search?q=WL373BW2&amp;newwindow=1&amp;tbm=isch","Еще фото")</f>
        <v>Еще фото</v>
      </c>
      <c r="F451" s="13"/>
      <c r="G451" s="24" t="s">
        <v>88</v>
      </c>
      <c r="H451" s="24" t="s">
        <v>76</v>
      </c>
      <c r="I451" s="24" t="s">
        <v>150</v>
      </c>
      <c r="J451" s="14" t="s">
        <v>29</v>
      </c>
      <c r="K451" s="15" t="s">
        <v>63</v>
      </c>
      <c r="L451" s="58"/>
      <c r="M451" s="14" t="s">
        <v>251</v>
      </c>
      <c r="N451" s="14" t="s">
        <v>59</v>
      </c>
      <c r="O451" s="14"/>
      <c r="P451" s="15" t="s">
        <v>275</v>
      </c>
      <c r="Q451" s="16">
        <v>13299</v>
      </c>
      <c r="R451" s="17">
        <v>45</v>
      </c>
      <c r="S451" s="18">
        <v>8411.6174999999985</v>
      </c>
      <c r="T451" s="19" t="s">
        <v>84</v>
      </c>
      <c r="U451" s="20" t="s">
        <v>105</v>
      </c>
      <c r="V451" s="22">
        <v>37</v>
      </c>
      <c r="W451" s="22">
        <v>1</v>
      </c>
      <c r="X451" s="23"/>
    </row>
    <row r="452" spans="1:24" s="1" customFormat="1" ht="108" customHeight="1" x14ac:dyDescent="0.3">
      <c r="A452" s="11" t="s">
        <v>23</v>
      </c>
      <c r="B452" s="11" t="s">
        <v>291</v>
      </c>
      <c r="C452" s="12" t="s">
        <v>494</v>
      </c>
      <c r="D452" s="28"/>
      <c r="E452" s="39" t="str">
        <f>HYPERLINK("https://www.google.ru/search?q=WL373LK2&amp;newwindow=1&amp;tbm=isch","Еще фото")</f>
        <v>Еще фото</v>
      </c>
      <c r="F452" s="13"/>
      <c r="G452" s="11" t="s">
        <v>88</v>
      </c>
      <c r="H452" s="11" t="s">
        <v>76</v>
      </c>
      <c r="I452" s="14" t="s">
        <v>150</v>
      </c>
      <c r="J452" s="14" t="s">
        <v>29</v>
      </c>
      <c r="K452" s="15" t="s">
        <v>63</v>
      </c>
      <c r="L452" s="14" t="s">
        <v>300</v>
      </c>
      <c r="M452" s="14" t="s">
        <v>251</v>
      </c>
      <c r="N452" s="14" t="s">
        <v>43</v>
      </c>
      <c r="O452" s="14"/>
      <c r="P452" s="15" t="s">
        <v>275</v>
      </c>
      <c r="Q452" s="16">
        <v>12599</v>
      </c>
      <c r="R452" s="17">
        <v>45</v>
      </c>
      <c r="S452" s="18">
        <v>7968.8674999999994</v>
      </c>
      <c r="T452" s="19" t="s">
        <v>84</v>
      </c>
      <c r="U452" s="20" t="s">
        <v>155</v>
      </c>
      <c r="V452" s="22">
        <v>36</v>
      </c>
      <c r="W452" s="22">
        <v>1</v>
      </c>
      <c r="X452" s="23"/>
    </row>
    <row r="453" spans="1:24" s="1" customFormat="1" ht="52.05" customHeight="1" x14ac:dyDescent="0.3">
      <c r="A453" s="11" t="s">
        <v>23</v>
      </c>
      <c r="B453" s="11" t="s">
        <v>291</v>
      </c>
      <c r="C453" s="12" t="s">
        <v>495</v>
      </c>
      <c r="D453" s="59"/>
      <c r="E453" s="39" t="str">
        <f>HYPERLINK("https://www.google.ru/search?q=WL373XB2&amp;newwindow=1&amp;tbm=isch","Еще фото")</f>
        <v>Еще фото</v>
      </c>
      <c r="F453" s="13"/>
      <c r="G453" s="11" t="s">
        <v>88</v>
      </c>
      <c r="H453" s="11" t="s">
        <v>76</v>
      </c>
      <c r="I453" s="14" t="s">
        <v>150</v>
      </c>
      <c r="J453" s="14" t="s">
        <v>29</v>
      </c>
      <c r="K453" s="15" t="s">
        <v>63</v>
      </c>
      <c r="L453" s="56" t="s">
        <v>496</v>
      </c>
      <c r="M453" s="14" t="s">
        <v>251</v>
      </c>
      <c r="N453" s="14" t="s">
        <v>43</v>
      </c>
      <c r="O453" s="14"/>
      <c r="P453" s="15" t="s">
        <v>275</v>
      </c>
      <c r="Q453" s="16">
        <v>11099</v>
      </c>
      <c r="R453" s="17">
        <v>45</v>
      </c>
      <c r="S453" s="18">
        <v>7020.1174999999994</v>
      </c>
      <c r="T453" s="19" t="s">
        <v>84</v>
      </c>
      <c r="U453" s="20" t="s">
        <v>93</v>
      </c>
      <c r="V453" s="22">
        <v>38</v>
      </c>
      <c r="W453" s="22">
        <v>1</v>
      </c>
      <c r="X453" s="23"/>
    </row>
    <row r="454" spans="1:24" s="1" customFormat="1" ht="61.05" customHeight="1" x14ac:dyDescent="0.3">
      <c r="A454" s="24" t="s">
        <v>23</v>
      </c>
      <c r="B454" s="24" t="s">
        <v>291</v>
      </c>
      <c r="C454" s="12" t="s">
        <v>495</v>
      </c>
      <c r="D454" s="60"/>
      <c r="E454" s="39" t="str">
        <f>HYPERLINK("https://www.google.ru/search?q=WL373XB2&amp;newwindow=1&amp;tbm=isch","Еще фото")</f>
        <v>Еще фото</v>
      </c>
      <c r="F454" s="13"/>
      <c r="G454" s="24" t="s">
        <v>88</v>
      </c>
      <c r="H454" s="24" t="s">
        <v>76</v>
      </c>
      <c r="I454" s="24" t="s">
        <v>150</v>
      </c>
      <c r="J454" s="14" t="s">
        <v>29</v>
      </c>
      <c r="K454" s="15" t="s">
        <v>63</v>
      </c>
      <c r="L454" s="58"/>
      <c r="M454" s="14" t="s">
        <v>251</v>
      </c>
      <c r="N454" s="14" t="s">
        <v>43</v>
      </c>
      <c r="O454" s="14"/>
      <c r="P454" s="15" t="s">
        <v>275</v>
      </c>
      <c r="Q454" s="16">
        <v>11099</v>
      </c>
      <c r="R454" s="17">
        <v>45</v>
      </c>
      <c r="S454" s="18">
        <v>7020.1174999999994</v>
      </c>
      <c r="T454" s="19" t="s">
        <v>84</v>
      </c>
      <c r="U454" s="20" t="s">
        <v>94</v>
      </c>
      <c r="V454" s="22">
        <v>39</v>
      </c>
      <c r="W454" s="22">
        <v>1</v>
      </c>
      <c r="X454" s="23"/>
    </row>
    <row r="455" spans="1:24" s="1" customFormat="1" ht="108" customHeight="1" x14ac:dyDescent="0.3">
      <c r="A455" s="11" t="s">
        <v>23</v>
      </c>
      <c r="B455" s="11" t="s">
        <v>413</v>
      </c>
      <c r="C455" s="12" t="s">
        <v>497</v>
      </c>
      <c r="D455" s="28"/>
      <c r="E455" s="39" t="str">
        <f>HYPERLINK("https://www.google.ru/search?q=WL574CYB&amp;newwindow=1&amp;tbm=isch","Еще фото")</f>
        <v>Еще фото</v>
      </c>
      <c r="F455" s="13"/>
      <c r="G455" s="11" t="s">
        <v>88</v>
      </c>
      <c r="H455" s="11" t="s">
        <v>76</v>
      </c>
      <c r="I455" s="14" t="s">
        <v>150</v>
      </c>
      <c r="J455" s="14" t="s">
        <v>29</v>
      </c>
      <c r="K455" s="15" t="s">
        <v>63</v>
      </c>
      <c r="L455" s="14" t="s">
        <v>498</v>
      </c>
      <c r="M455" s="14"/>
      <c r="N455" s="14" t="s">
        <v>499</v>
      </c>
      <c r="O455" s="14"/>
      <c r="P455" s="15" t="s">
        <v>500</v>
      </c>
      <c r="Q455" s="16">
        <v>12999</v>
      </c>
      <c r="R455" s="17">
        <v>45</v>
      </c>
      <c r="S455" s="18">
        <v>8221.8674999999985</v>
      </c>
      <c r="T455" s="19" t="s">
        <v>84</v>
      </c>
      <c r="U455" s="20" t="s">
        <v>142</v>
      </c>
      <c r="V455" s="29">
        <v>35.5</v>
      </c>
      <c r="W455" s="22">
        <v>1</v>
      </c>
      <c r="X455" s="23"/>
    </row>
    <row r="456" spans="1:24" s="1" customFormat="1" ht="52.05" customHeight="1" x14ac:dyDescent="0.3">
      <c r="A456" s="11" t="s">
        <v>23</v>
      </c>
      <c r="B456" s="11" t="s">
        <v>413</v>
      </c>
      <c r="C456" s="12" t="s">
        <v>501</v>
      </c>
      <c r="D456" s="59"/>
      <c r="E456" s="39" t="str">
        <f>HYPERLINK("https://www.google.ru/search?q=WL574FK2&amp;newwindow=1&amp;tbm=isch","Еще фото")</f>
        <v>Еще фото</v>
      </c>
      <c r="F456" s="13"/>
      <c r="G456" s="11" t="s">
        <v>88</v>
      </c>
      <c r="H456" s="11" t="s">
        <v>76</v>
      </c>
      <c r="I456" s="14" t="s">
        <v>150</v>
      </c>
      <c r="J456" s="14" t="s">
        <v>29</v>
      </c>
      <c r="K456" s="15" t="s">
        <v>63</v>
      </c>
      <c r="L456" s="56" t="s">
        <v>502</v>
      </c>
      <c r="M456" s="14"/>
      <c r="N456" s="14" t="s">
        <v>59</v>
      </c>
      <c r="O456" s="14"/>
      <c r="P456" s="15" t="s">
        <v>503</v>
      </c>
      <c r="Q456" s="16">
        <v>14499</v>
      </c>
      <c r="R456" s="17">
        <v>45</v>
      </c>
      <c r="S456" s="18">
        <v>9170.6174999999985</v>
      </c>
      <c r="T456" s="19" t="s">
        <v>84</v>
      </c>
      <c r="U456" s="20" t="s">
        <v>155</v>
      </c>
      <c r="V456" s="22">
        <v>36</v>
      </c>
      <c r="W456" s="22">
        <v>1</v>
      </c>
      <c r="X456" s="23"/>
    </row>
    <row r="457" spans="1:24" s="1" customFormat="1" ht="61.05" customHeight="1" x14ac:dyDescent="0.3">
      <c r="A457" s="24" t="s">
        <v>23</v>
      </c>
      <c r="B457" s="24" t="s">
        <v>413</v>
      </c>
      <c r="C457" s="12" t="s">
        <v>501</v>
      </c>
      <c r="D457" s="60"/>
      <c r="E457" s="39" t="str">
        <f>HYPERLINK("https://www.google.ru/search?q=WL574FK2&amp;newwindow=1&amp;tbm=isch","Еще фото")</f>
        <v>Еще фото</v>
      </c>
      <c r="F457" s="13"/>
      <c r="G457" s="24" t="s">
        <v>88</v>
      </c>
      <c r="H457" s="24" t="s">
        <v>76</v>
      </c>
      <c r="I457" s="24" t="s">
        <v>150</v>
      </c>
      <c r="J457" s="14" t="s">
        <v>29</v>
      </c>
      <c r="K457" s="15" t="s">
        <v>63</v>
      </c>
      <c r="L457" s="58"/>
      <c r="M457" s="14"/>
      <c r="N457" s="14" t="s">
        <v>59</v>
      </c>
      <c r="O457" s="14"/>
      <c r="P457" s="15" t="s">
        <v>503</v>
      </c>
      <c r="Q457" s="16">
        <v>14499</v>
      </c>
      <c r="R457" s="17">
        <v>45</v>
      </c>
      <c r="S457" s="18">
        <v>9170.6174999999985</v>
      </c>
      <c r="T457" s="19" t="s">
        <v>84</v>
      </c>
      <c r="U457" s="20" t="s">
        <v>85</v>
      </c>
      <c r="V457" s="29">
        <v>36.5</v>
      </c>
      <c r="W457" s="22">
        <v>1</v>
      </c>
      <c r="X457" s="23"/>
    </row>
    <row r="458" spans="1:24" s="1" customFormat="1" ht="108" customHeight="1" x14ac:dyDescent="0.3">
      <c r="A458" s="11" t="s">
        <v>23</v>
      </c>
      <c r="B458" s="11" t="s">
        <v>317</v>
      </c>
      <c r="C458" s="12" t="s">
        <v>504</v>
      </c>
      <c r="D458" s="28"/>
      <c r="E458" s="39" t="str">
        <f>HYPERLINK("https://www.google.ru/search?q=WS327FM&amp;newwindow=1&amp;tbm=isch","Еще фото")</f>
        <v>Еще фото</v>
      </c>
      <c r="F458" s="13"/>
      <c r="G458" s="11" t="s">
        <v>88</v>
      </c>
      <c r="H458" s="11" t="s">
        <v>76</v>
      </c>
      <c r="I458" s="14" t="s">
        <v>150</v>
      </c>
      <c r="J458" s="14" t="s">
        <v>29</v>
      </c>
      <c r="K458" s="15" t="s">
        <v>63</v>
      </c>
      <c r="L458" s="14" t="s">
        <v>505</v>
      </c>
      <c r="M458" s="14"/>
      <c r="N458" s="14" t="s">
        <v>32</v>
      </c>
      <c r="O458" s="14"/>
      <c r="P458" s="15" t="s">
        <v>506</v>
      </c>
      <c r="Q458" s="16">
        <v>15999</v>
      </c>
      <c r="R458" s="17">
        <v>45</v>
      </c>
      <c r="S458" s="18">
        <v>10119.3675</v>
      </c>
      <c r="T458" s="19" t="s">
        <v>84</v>
      </c>
      <c r="U458" s="20" t="s">
        <v>142</v>
      </c>
      <c r="V458" s="29">
        <v>35.5</v>
      </c>
      <c r="W458" s="22">
        <v>1</v>
      </c>
      <c r="X458" s="23"/>
    </row>
    <row r="459" spans="1:24" s="1" customFormat="1" ht="21" customHeight="1" x14ac:dyDescent="0.3">
      <c r="A459" s="11" t="s">
        <v>23</v>
      </c>
      <c r="B459" s="11" t="s">
        <v>317</v>
      </c>
      <c r="C459" s="25" t="s">
        <v>507</v>
      </c>
      <c r="D459" s="53"/>
      <c r="E459" s="39" t="str">
        <f>HYPERLINK("https://www.google.ru/search?q=WS327KA&amp;newwindow=1&amp;tbm=isch","Еще фото")</f>
        <v>Еще фото</v>
      </c>
      <c r="F459" s="13" t="s">
        <v>26</v>
      </c>
      <c r="G459" s="11" t="s">
        <v>88</v>
      </c>
      <c r="H459" s="11" t="s">
        <v>76</v>
      </c>
      <c r="I459" s="14" t="s">
        <v>150</v>
      </c>
      <c r="J459" s="14" t="s">
        <v>29</v>
      </c>
      <c r="K459" s="15" t="s">
        <v>63</v>
      </c>
      <c r="L459" s="56" t="s">
        <v>508</v>
      </c>
      <c r="M459" s="14"/>
      <c r="N459" s="14" t="s">
        <v>32</v>
      </c>
      <c r="O459" s="14"/>
      <c r="P459" s="15" t="s">
        <v>196</v>
      </c>
      <c r="Q459" s="16">
        <v>16499</v>
      </c>
      <c r="R459" s="17">
        <v>45</v>
      </c>
      <c r="S459" s="18">
        <v>10435.6175</v>
      </c>
      <c r="T459" s="19" t="s">
        <v>84</v>
      </c>
      <c r="U459" s="20" t="s">
        <v>161</v>
      </c>
      <c r="V459" s="22">
        <v>35</v>
      </c>
      <c r="W459" s="22">
        <v>3</v>
      </c>
      <c r="X459" s="23"/>
    </row>
    <row r="460" spans="1:24" s="1" customFormat="1" ht="21" customHeight="1" x14ac:dyDescent="0.3">
      <c r="A460" s="24" t="s">
        <v>23</v>
      </c>
      <c r="B460" s="24" t="s">
        <v>317</v>
      </c>
      <c r="C460" s="27" t="s">
        <v>507</v>
      </c>
      <c r="D460" s="54"/>
      <c r="E460" s="39" t="str">
        <f>HYPERLINK("https://www.google.ru/search?q=WS327KA&amp;newwindow=1&amp;tbm=isch","Еще фото")</f>
        <v>Еще фото</v>
      </c>
      <c r="F460" s="13" t="s">
        <v>26</v>
      </c>
      <c r="G460" s="24" t="s">
        <v>88</v>
      </c>
      <c r="H460" s="24" t="s">
        <v>76</v>
      </c>
      <c r="I460" s="24" t="s">
        <v>150</v>
      </c>
      <c r="J460" s="14" t="s">
        <v>29</v>
      </c>
      <c r="K460" s="15" t="s">
        <v>63</v>
      </c>
      <c r="L460" s="57"/>
      <c r="M460" s="14"/>
      <c r="N460" s="14" t="s">
        <v>32</v>
      </c>
      <c r="O460" s="14"/>
      <c r="P460" s="15" t="s">
        <v>196</v>
      </c>
      <c r="Q460" s="16">
        <v>16499</v>
      </c>
      <c r="R460" s="17">
        <v>45</v>
      </c>
      <c r="S460" s="18">
        <v>10435.6175</v>
      </c>
      <c r="T460" s="19" t="s">
        <v>84</v>
      </c>
      <c r="U460" s="20" t="s">
        <v>142</v>
      </c>
      <c r="V460" s="29">
        <v>35.5</v>
      </c>
      <c r="W460" s="22">
        <v>3</v>
      </c>
      <c r="X460" s="23"/>
    </row>
    <row r="461" spans="1:24" s="1" customFormat="1" ht="21" customHeight="1" x14ac:dyDescent="0.3">
      <c r="A461" s="24" t="s">
        <v>23</v>
      </c>
      <c r="B461" s="24" t="s">
        <v>317</v>
      </c>
      <c r="C461" s="27" t="s">
        <v>507</v>
      </c>
      <c r="D461" s="54"/>
      <c r="E461" s="39" t="str">
        <f>HYPERLINK("https://www.google.ru/search?q=WS327KA&amp;newwindow=1&amp;tbm=isch","Еще фото")</f>
        <v>Еще фото</v>
      </c>
      <c r="F461" s="13" t="s">
        <v>26</v>
      </c>
      <c r="G461" s="24" t="s">
        <v>88</v>
      </c>
      <c r="H461" s="24" t="s">
        <v>76</v>
      </c>
      <c r="I461" s="24" t="s">
        <v>150</v>
      </c>
      <c r="J461" s="14" t="s">
        <v>29</v>
      </c>
      <c r="K461" s="15" t="s">
        <v>63</v>
      </c>
      <c r="L461" s="57"/>
      <c r="M461" s="14"/>
      <c r="N461" s="14" t="s">
        <v>32</v>
      </c>
      <c r="O461" s="14"/>
      <c r="P461" s="15" t="s">
        <v>196</v>
      </c>
      <c r="Q461" s="16">
        <v>16499</v>
      </c>
      <c r="R461" s="17">
        <v>45</v>
      </c>
      <c r="S461" s="18">
        <v>10435.6175</v>
      </c>
      <c r="T461" s="19" t="s">
        <v>84</v>
      </c>
      <c r="U461" s="20" t="s">
        <v>93</v>
      </c>
      <c r="V461" s="22">
        <v>38</v>
      </c>
      <c r="W461" s="22">
        <v>1</v>
      </c>
      <c r="X461" s="23"/>
    </row>
    <row r="462" spans="1:24" s="1" customFormat="1" ht="21" customHeight="1" x14ac:dyDescent="0.3">
      <c r="A462" s="24" t="s">
        <v>23</v>
      </c>
      <c r="B462" s="24" t="s">
        <v>317</v>
      </c>
      <c r="C462" s="27" t="s">
        <v>507</v>
      </c>
      <c r="D462" s="54"/>
      <c r="E462" s="39" t="str">
        <f>HYPERLINK("https://www.google.ru/search?q=WS327KA&amp;newwindow=1&amp;tbm=isch","Еще фото")</f>
        <v>Еще фото</v>
      </c>
      <c r="F462" s="13" t="s">
        <v>26</v>
      </c>
      <c r="G462" s="24" t="s">
        <v>88</v>
      </c>
      <c r="H462" s="24" t="s">
        <v>76</v>
      </c>
      <c r="I462" s="24" t="s">
        <v>150</v>
      </c>
      <c r="J462" s="14" t="s">
        <v>29</v>
      </c>
      <c r="K462" s="15" t="s">
        <v>63</v>
      </c>
      <c r="L462" s="57"/>
      <c r="M462" s="14"/>
      <c r="N462" s="14" t="s">
        <v>32</v>
      </c>
      <c r="O462" s="14"/>
      <c r="P462" s="15" t="s">
        <v>196</v>
      </c>
      <c r="Q462" s="16">
        <v>16499</v>
      </c>
      <c r="R462" s="17">
        <v>45</v>
      </c>
      <c r="S462" s="18">
        <v>10435.6175</v>
      </c>
      <c r="T462" s="19" t="s">
        <v>84</v>
      </c>
      <c r="U462" s="20" t="s">
        <v>96</v>
      </c>
      <c r="V462" s="22">
        <v>40</v>
      </c>
      <c r="W462" s="22">
        <v>1</v>
      </c>
      <c r="X462" s="23"/>
    </row>
    <row r="463" spans="1:24" s="1" customFormat="1" ht="32" customHeight="1" x14ac:dyDescent="0.3">
      <c r="A463" s="24" t="s">
        <v>23</v>
      </c>
      <c r="B463" s="24" t="s">
        <v>317</v>
      </c>
      <c r="C463" s="27" t="s">
        <v>507</v>
      </c>
      <c r="D463" s="55"/>
      <c r="E463" s="39" t="str">
        <f>HYPERLINK("https://www.google.ru/search?q=WS327KA&amp;newwindow=1&amp;tbm=isch","Еще фото")</f>
        <v>Еще фото</v>
      </c>
      <c r="F463" s="13" t="s">
        <v>26</v>
      </c>
      <c r="G463" s="24" t="s">
        <v>88</v>
      </c>
      <c r="H463" s="24" t="s">
        <v>76</v>
      </c>
      <c r="I463" s="24" t="s">
        <v>150</v>
      </c>
      <c r="J463" s="14" t="s">
        <v>29</v>
      </c>
      <c r="K463" s="15" t="s">
        <v>63</v>
      </c>
      <c r="L463" s="58"/>
      <c r="M463" s="14"/>
      <c r="N463" s="14" t="s">
        <v>32</v>
      </c>
      <c r="O463" s="14"/>
      <c r="P463" s="15" t="s">
        <v>196</v>
      </c>
      <c r="Q463" s="16">
        <v>16499</v>
      </c>
      <c r="R463" s="17">
        <v>45</v>
      </c>
      <c r="S463" s="18">
        <v>10435.6175</v>
      </c>
      <c r="T463" s="19" t="s">
        <v>84</v>
      </c>
      <c r="U463" s="20" t="s">
        <v>97</v>
      </c>
      <c r="V463" s="29">
        <v>40.5</v>
      </c>
      <c r="W463" s="22">
        <v>1</v>
      </c>
      <c r="X463" s="23"/>
    </row>
    <row r="464" spans="1:24" s="1" customFormat="1" ht="26" customHeight="1" x14ac:dyDescent="0.3">
      <c r="A464" s="11" t="s">
        <v>23</v>
      </c>
      <c r="B464" s="11" t="s">
        <v>317</v>
      </c>
      <c r="C464" s="12" t="s">
        <v>509</v>
      </c>
      <c r="D464" s="53"/>
      <c r="E464" s="39" t="str">
        <f>HYPERLINK("https://www.google.ru/search?q=WS327KB&amp;newwindow=1&amp;tbm=isch","Еще фото")</f>
        <v>Еще фото</v>
      </c>
      <c r="F464" s="13" t="s">
        <v>26</v>
      </c>
      <c r="G464" s="11" t="s">
        <v>88</v>
      </c>
      <c r="H464" s="11" t="s">
        <v>76</v>
      </c>
      <c r="I464" s="14" t="s">
        <v>150</v>
      </c>
      <c r="J464" s="14" t="s">
        <v>29</v>
      </c>
      <c r="K464" s="15" t="s">
        <v>63</v>
      </c>
      <c r="L464" s="56" t="s">
        <v>508</v>
      </c>
      <c r="M464" s="14"/>
      <c r="N464" s="14" t="s">
        <v>32</v>
      </c>
      <c r="O464" s="14"/>
      <c r="P464" s="15" t="s">
        <v>196</v>
      </c>
      <c r="Q464" s="16">
        <v>16499</v>
      </c>
      <c r="R464" s="17">
        <v>45</v>
      </c>
      <c r="S464" s="18">
        <v>10435.6175</v>
      </c>
      <c r="T464" s="19" t="s">
        <v>84</v>
      </c>
      <c r="U464" s="20" t="s">
        <v>155</v>
      </c>
      <c r="V464" s="22">
        <v>36</v>
      </c>
      <c r="W464" s="22">
        <v>1</v>
      </c>
      <c r="X464" s="23"/>
    </row>
    <row r="465" spans="1:24" s="1" customFormat="1" ht="26" customHeight="1" x14ac:dyDescent="0.3">
      <c r="A465" s="24" t="s">
        <v>23</v>
      </c>
      <c r="B465" s="24" t="s">
        <v>317</v>
      </c>
      <c r="C465" s="12" t="s">
        <v>509</v>
      </c>
      <c r="D465" s="54"/>
      <c r="E465" s="39" t="str">
        <f>HYPERLINK("https://www.google.ru/search?q=WS327KB&amp;newwindow=1&amp;tbm=isch","Еще фото")</f>
        <v>Еще фото</v>
      </c>
      <c r="F465" s="13" t="s">
        <v>26</v>
      </c>
      <c r="G465" s="24" t="s">
        <v>88</v>
      </c>
      <c r="H465" s="24" t="s">
        <v>76</v>
      </c>
      <c r="I465" s="24" t="s">
        <v>150</v>
      </c>
      <c r="J465" s="14" t="s">
        <v>29</v>
      </c>
      <c r="K465" s="15" t="s">
        <v>63</v>
      </c>
      <c r="L465" s="57"/>
      <c r="M465" s="14"/>
      <c r="N465" s="14" t="s">
        <v>32</v>
      </c>
      <c r="O465" s="14"/>
      <c r="P465" s="15" t="s">
        <v>196</v>
      </c>
      <c r="Q465" s="16">
        <v>16499</v>
      </c>
      <c r="R465" s="17">
        <v>45</v>
      </c>
      <c r="S465" s="18">
        <v>10435.6175</v>
      </c>
      <c r="T465" s="19" t="s">
        <v>84</v>
      </c>
      <c r="U465" s="20" t="s">
        <v>85</v>
      </c>
      <c r="V465" s="29">
        <v>36.5</v>
      </c>
      <c r="W465" s="22">
        <v>4</v>
      </c>
      <c r="X465" s="23"/>
    </row>
    <row r="466" spans="1:24" s="1" customFormat="1" ht="26" customHeight="1" x14ac:dyDescent="0.3">
      <c r="A466" s="24" t="s">
        <v>23</v>
      </c>
      <c r="B466" s="24" t="s">
        <v>317</v>
      </c>
      <c r="C466" s="12" t="s">
        <v>509</v>
      </c>
      <c r="D466" s="54"/>
      <c r="E466" s="39" t="str">
        <f>HYPERLINK("https://www.google.ru/search?q=WS327KB&amp;newwindow=1&amp;tbm=isch","Еще фото")</f>
        <v>Еще фото</v>
      </c>
      <c r="F466" s="13" t="s">
        <v>26</v>
      </c>
      <c r="G466" s="24" t="s">
        <v>88</v>
      </c>
      <c r="H466" s="24" t="s">
        <v>76</v>
      </c>
      <c r="I466" s="24" t="s">
        <v>150</v>
      </c>
      <c r="J466" s="14" t="s">
        <v>29</v>
      </c>
      <c r="K466" s="15" t="s">
        <v>63</v>
      </c>
      <c r="L466" s="57"/>
      <c r="M466" s="14"/>
      <c r="N466" s="14" t="s">
        <v>32</v>
      </c>
      <c r="O466" s="14"/>
      <c r="P466" s="15" t="s">
        <v>196</v>
      </c>
      <c r="Q466" s="16">
        <v>16499</v>
      </c>
      <c r="R466" s="17">
        <v>45</v>
      </c>
      <c r="S466" s="18">
        <v>10435.6175</v>
      </c>
      <c r="T466" s="19" t="s">
        <v>84</v>
      </c>
      <c r="U466" s="20" t="s">
        <v>105</v>
      </c>
      <c r="V466" s="22">
        <v>37</v>
      </c>
      <c r="W466" s="22">
        <v>2</v>
      </c>
      <c r="X466" s="23"/>
    </row>
    <row r="467" spans="1:24" s="1" customFormat="1" ht="26" customHeight="1" x14ac:dyDescent="0.3">
      <c r="A467" s="24" t="s">
        <v>23</v>
      </c>
      <c r="B467" s="24" t="s">
        <v>317</v>
      </c>
      <c r="C467" s="12" t="s">
        <v>509</v>
      </c>
      <c r="D467" s="55"/>
      <c r="E467" s="39" t="str">
        <f>HYPERLINK("https://www.google.ru/search?q=WS327KB&amp;newwindow=1&amp;tbm=isch","Еще фото")</f>
        <v>Еще фото</v>
      </c>
      <c r="F467" s="13" t="s">
        <v>26</v>
      </c>
      <c r="G467" s="24" t="s">
        <v>88</v>
      </c>
      <c r="H467" s="24" t="s">
        <v>76</v>
      </c>
      <c r="I467" s="24" t="s">
        <v>150</v>
      </c>
      <c r="J467" s="14" t="s">
        <v>29</v>
      </c>
      <c r="K467" s="15" t="s">
        <v>63</v>
      </c>
      <c r="L467" s="58"/>
      <c r="M467" s="14"/>
      <c r="N467" s="14" t="s">
        <v>32</v>
      </c>
      <c r="O467" s="14"/>
      <c r="P467" s="15" t="s">
        <v>196</v>
      </c>
      <c r="Q467" s="16">
        <v>16499</v>
      </c>
      <c r="R467" s="17">
        <v>45</v>
      </c>
      <c r="S467" s="18">
        <v>10435.6175</v>
      </c>
      <c r="T467" s="19" t="s">
        <v>84</v>
      </c>
      <c r="U467" s="20" t="s">
        <v>97</v>
      </c>
      <c r="V467" s="29">
        <v>40.5</v>
      </c>
      <c r="W467" s="22">
        <v>4</v>
      </c>
      <c r="X467" s="23"/>
    </row>
    <row r="468" spans="1:24" s="1" customFormat="1" ht="35" customHeight="1" x14ac:dyDescent="0.3">
      <c r="A468" s="11" t="s">
        <v>23</v>
      </c>
      <c r="B468" s="11" t="s">
        <v>317</v>
      </c>
      <c r="C468" s="12" t="s">
        <v>510</v>
      </c>
      <c r="D468" s="53"/>
      <c r="E468" s="39" t="str">
        <f>HYPERLINK("https://www.google.ru/search?q=WS327KC&amp;newwindow=1&amp;tbm=isch","Еще фото")</f>
        <v>Еще фото</v>
      </c>
      <c r="F468" s="13" t="s">
        <v>26</v>
      </c>
      <c r="G468" s="11" t="s">
        <v>88</v>
      </c>
      <c r="H468" s="11" t="s">
        <v>76</v>
      </c>
      <c r="I468" s="14" t="s">
        <v>150</v>
      </c>
      <c r="J468" s="14" t="s">
        <v>29</v>
      </c>
      <c r="K468" s="15" t="s">
        <v>63</v>
      </c>
      <c r="L468" s="56" t="s">
        <v>508</v>
      </c>
      <c r="M468" s="14"/>
      <c r="N468" s="14" t="s">
        <v>43</v>
      </c>
      <c r="O468" s="14"/>
      <c r="P468" s="15" t="s">
        <v>511</v>
      </c>
      <c r="Q468" s="16">
        <v>16499</v>
      </c>
      <c r="R468" s="17">
        <v>45</v>
      </c>
      <c r="S468" s="18">
        <v>10435.6175</v>
      </c>
      <c r="T468" s="19" t="s">
        <v>84</v>
      </c>
      <c r="U468" s="20" t="s">
        <v>171</v>
      </c>
      <c r="V468" s="29">
        <v>34.5</v>
      </c>
      <c r="W468" s="22">
        <v>5</v>
      </c>
      <c r="X468" s="23"/>
    </row>
    <row r="469" spans="1:24" s="1" customFormat="1" ht="35" customHeight="1" x14ac:dyDescent="0.3">
      <c r="A469" s="24" t="s">
        <v>23</v>
      </c>
      <c r="B469" s="24" t="s">
        <v>317</v>
      </c>
      <c r="C469" s="12" t="s">
        <v>510</v>
      </c>
      <c r="D469" s="54"/>
      <c r="E469" s="39" t="str">
        <f>HYPERLINK("https://www.google.ru/search?q=WS327KC&amp;newwindow=1&amp;tbm=isch","Еще фото")</f>
        <v>Еще фото</v>
      </c>
      <c r="F469" s="13" t="s">
        <v>26</v>
      </c>
      <c r="G469" s="24" t="s">
        <v>88</v>
      </c>
      <c r="H469" s="24" t="s">
        <v>76</v>
      </c>
      <c r="I469" s="24" t="s">
        <v>150</v>
      </c>
      <c r="J469" s="14" t="s">
        <v>29</v>
      </c>
      <c r="K469" s="15" t="s">
        <v>63</v>
      </c>
      <c r="L469" s="57"/>
      <c r="M469" s="14"/>
      <c r="N469" s="14" t="s">
        <v>43</v>
      </c>
      <c r="O469" s="14"/>
      <c r="P469" s="15" t="s">
        <v>511</v>
      </c>
      <c r="Q469" s="16">
        <v>16499</v>
      </c>
      <c r="R469" s="17">
        <v>45</v>
      </c>
      <c r="S469" s="18">
        <v>10435.6175</v>
      </c>
      <c r="T469" s="19" t="s">
        <v>84</v>
      </c>
      <c r="U469" s="20" t="s">
        <v>142</v>
      </c>
      <c r="V469" s="29">
        <v>35.5</v>
      </c>
      <c r="W469" s="22">
        <v>7</v>
      </c>
      <c r="X469" s="23"/>
    </row>
    <row r="470" spans="1:24" s="1" customFormat="1" ht="37.049999999999997" customHeight="1" x14ac:dyDescent="0.3">
      <c r="A470" s="24" t="s">
        <v>23</v>
      </c>
      <c r="B470" s="24" t="s">
        <v>317</v>
      </c>
      <c r="C470" s="12" t="s">
        <v>510</v>
      </c>
      <c r="D470" s="55"/>
      <c r="E470" s="39" t="str">
        <f>HYPERLINK("https://www.google.ru/search?q=WS327KC&amp;newwindow=1&amp;tbm=isch","Еще фото")</f>
        <v>Еще фото</v>
      </c>
      <c r="F470" s="13" t="s">
        <v>26</v>
      </c>
      <c r="G470" s="24" t="s">
        <v>88</v>
      </c>
      <c r="H470" s="24" t="s">
        <v>76</v>
      </c>
      <c r="I470" s="24" t="s">
        <v>150</v>
      </c>
      <c r="J470" s="14" t="s">
        <v>29</v>
      </c>
      <c r="K470" s="15" t="s">
        <v>63</v>
      </c>
      <c r="L470" s="58"/>
      <c r="M470" s="14"/>
      <c r="N470" s="14" t="s">
        <v>43</v>
      </c>
      <c r="O470" s="14"/>
      <c r="P470" s="15" t="s">
        <v>511</v>
      </c>
      <c r="Q470" s="16">
        <v>16499</v>
      </c>
      <c r="R470" s="17">
        <v>45</v>
      </c>
      <c r="S470" s="18">
        <v>10435.6175</v>
      </c>
      <c r="T470" s="19" t="s">
        <v>84</v>
      </c>
      <c r="U470" s="20" t="s">
        <v>155</v>
      </c>
      <c r="V470" s="22">
        <v>36</v>
      </c>
      <c r="W470" s="22">
        <v>6</v>
      </c>
      <c r="X470" s="23"/>
    </row>
    <row r="471" spans="1:24" s="1" customFormat="1" ht="52.05" customHeight="1" x14ac:dyDescent="0.3">
      <c r="A471" s="11" t="s">
        <v>23</v>
      </c>
      <c r="B471" s="11" t="s">
        <v>317</v>
      </c>
      <c r="C471" s="12" t="s">
        <v>512</v>
      </c>
      <c r="D471" s="59"/>
      <c r="E471" s="39" t="str">
        <f>HYPERLINK("https://www.google.ru/search?q=WS327LA&amp;newwindow=1&amp;tbm=isch","Еще фото")</f>
        <v>Еще фото</v>
      </c>
      <c r="F471" s="13" t="s">
        <v>26</v>
      </c>
      <c r="G471" s="11" t="s">
        <v>88</v>
      </c>
      <c r="H471" s="11" t="s">
        <v>76</v>
      </c>
      <c r="I471" s="14" t="s">
        <v>150</v>
      </c>
      <c r="J471" s="14" t="s">
        <v>29</v>
      </c>
      <c r="K471" s="15" t="s">
        <v>63</v>
      </c>
      <c r="L471" s="56" t="s">
        <v>513</v>
      </c>
      <c r="M471" s="14"/>
      <c r="N471" s="14" t="s">
        <v>145</v>
      </c>
      <c r="O471" s="14"/>
      <c r="P471" s="15" t="s">
        <v>514</v>
      </c>
      <c r="Q471" s="16">
        <v>14799</v>
      </c>
      <c r="R471" s="17">
        <v>45</v>
      </c>
      <c r="S471" s="18">
        <v>9360.3674999999985</v>
      </c>
      <c r="T471" s="19" t="s">
        <v>84</v>
      </c>
      <c r="U471" s="20" t="s">
        <v>85</v>
      </c>
      <c r="V471" s="29">
        <v>36.5</v>
      </c>
      <c r="W471" s="22">
        <v>1</v>
      </c>
      <c r="X471" s="23"/>
    </row>
    <row r="472" spans="1:24" s="1" customFormat="1" ht="61.05" customHeight="1" x14ac:dyDescent="0.3">
      <c r="A472" s="24" t="s">
        <v>23</v>
      </c>
      <c r="B472" s="24" t="s">
        <v>317</v>
      </c>
      <c r="C472" s="12" t="s">
        <v>512</v>
      </c>
      <c r="D472" s="60"/>
      <c r="E472" s="39" t="str">
        <f>HYPERLINK("https://www.google.ru/search?q=WS327LA&amp;newwindow=1&amp;tbm=isch","Еще фото")</f>
        <v>Еще фото</v>
      </c>
      <c r="F472" s="13" t="s">
        <v>26</v>
      </c>
      <c r="G472" s="24" t="s">
        <v>88</v>
      </c>
      <c r="H472" s="24" t="s">
        <v>76</v>
      </c>
      <c r="I472" s="24" t="s">
        <v>150</v>
      </c>
      <c r="J472" s="14" t="s">
        <v>29</v>
      </c>
      <c r="K472" s="15" t="s">
        <v>63</v>
      </c>
      <c r="L472" s="58"/>
      <c r="M472" s="14"/>
      <c r="N472" s="14" t="s">
        <v>145</v>
      </c>
      <c r="O472" s="14"/>
      <c r="P472" s="15" t="s">
        <v>514</v>
      </c>
      <c r="Q472" s="16">
        <v>14799</v>
      </c>
      <c r="R472" s="17">
        <v>45</v>
      </c>
      <c r="S472" s="18">
        <v>9360.3674999999985</v>
      </c>
      <c r="T472" s="19" t="s">
        <v>84</v>
      </c>
      <c r="U472" s="20" t="s">
        <v>105</v>
      </c>
      <c r="V472" s="22">
        <v>37</v>
      </c>
      <c r="W472" s="22">
        <v>1</v>
      </c>
      <c r="X472" s="23"/>
    </row>
    <row r="473" spans="1:24" s="1" customFormat="1" ht="108" customHeight="1" x14ac:dyDescent="0.3">
      <c r="A473" s="11" t="s">
        <v>23</v>
      </c>
      <c r="B473" s="11" t="s">
        <v>317</v>
      </c>
      <c r="C473" s="12" t="s">
        <v>515</v>
      </c>
      <c r="D473" s="28"/>
      <c r="E473" s="39" t="str">
        <f>HYPERLINK("https://www.google.ru/search?q=WS327LS&amp;newwindow=1&amp;tbm=isch","Еще фото")</f>
        <v>Еще фото</v>
      </c>
      <c r="F473" s="13"/>
      <c r="G473" s="11" t="s">
        <v>88</v>
      </c>
      <c r="H473" s="11" t="s">
        <v>76</v>
      </c>
      <c r="I473" s="14" t="s">
        <v>150</v>
      </c>
      <c r="J473" s="14" t="s">
        <v>29</v>
      </c>
      <c r="K473" s="15" t="s">
        <v>63</v>
      </c>
      <c r="L473" s="14" t="s">
        <v>516</v>
      </c>
      <c r="M473" s="14"/>
      <c r="N473" s="14" t="s">
        <v>145</v>
      </c>
      <c r="O473" s="14"/>
      <c r="P473" s="15" t="s">
        <v>160</v>
      </c>
      <c r="Q473" s="16">
        <v>16499</v>
      </c>
      <c r="R473" s="17">
        <v>45</v>
      </c>
      <c r="S473" s="18">
        <v>10435.6175</v>
      </c>
      <c r="T473" s="19" t="s">
        <v>84</v>
      </c>
      <c r="U473" s="20" t="s">
        <v>96</v>
      </c>
      <c r="V473" s="22">
        <v>40</v>
      </c>
      <c r="W473" s="22">
        <v>1</v>
      </c>
      <c r="X473" s="23"/>
    </row>
    <row r="474" spans="1:24" s="1" customFormat="1" ht="52.05" customHeight="1" x14ac:dyDescent="0.3">
      <c r="A474" s="11" t="s">
        <v>23</v>
      </c>
      <c r="B474" s="11" t="s">
        <v>517</v>
      </c>
      <c r="C474" s="12" t="s">
        <v>518</v>
      </c>
      <c r="D474" s="59"/>
      <c r="E474" s="39" t="str">
        <f>HYPERLINK("https://www.google.ru/search?q=WS327MB&amp;newwindow=1&amp;tbm=isch","Еще фото")</f>
        <v>Еще фото</v>
      </c>
      <c r="F474" s="13"/>
      <c r="G474" s="11" t="s">
        <v>88</v>
      </c>
      <c r="H474" s="11" t="s">
        <v>76</v>
      </c>
      <c r="I474" s="14" t="s">
        <v>150</v>
      </c>
      <c r="J474" s="14" t="s">
        <v>29</v>
      </c>
      <c r="K474" s="15" t="s">
        <v>63</v>
      </c>
      <c r="L474" s="56" t="s">
        <v>516</v>
      </c>
      <c r="M474" s="14"/>
      <c r="N474" s="14" t="s">
        <v>519</v>
      </c>
      <c r="O474" s="14"/>
      <c r="P474" s="15" t="s">
        <v>332</v>
      </c>
      <c r="Q474" s="16">
        <v>15799</v>
      </c>
      <c r="R474" s="17">
        <v>45</v>
      </c>
      <c r="S474" s="18">
        <v>9992.8675000000003</v>
      </c>
      <c r="T474" s="19" t="s">
        <v>84</v>
      </c>
      <c r="U474" s="20" t="s">
        <v>142</v>
      </c>
      <c r="V474" s="29">
        <v>35.5</v>
      </c>
      <c r="W474" s="22">
        <v>1</v>
      </c>
      <c r="X474" s="23"/>
    </row>
    <row r="475" spans="1:24" s="1" customFormat="1" ht="61.05" customHeight="1" x14ac:dyDescent="0.3">
      <c r="A475" s="24" t="s">
        <v>23</v>
      </c>
      <c r="B475" s="24" t="s">
        <v>517</v>
      </c>
      <c r="C475" s="12" t="s">
        <v>518</v>
      </c>
      <c r="D475" s="60"/>
      <c r="E475" s="39" t="str">
        <f>HYPERLINK("https://www.google.ru/search?q=WS327MB&amp;newwindow=1&amp;tbm=isch","Еще фото")</f>
        <v>Еще фото</v>
      </c>
      <c r="F475" s="13"/>
      <c r="G475" s="24" t="s">
        <v>88</v>
      </c>
      <c r="H475" s="24" t="s">
        <v>76</v>
      </c>
      <c r="I475" s="24" t="s">
        <v>150</v>
      </c>
      <c r="J475" s="14" t="s">
        <v>29</v>
      </c>
      <c r="K475" s="15" t="s">
        <v>63</v>
      </c>
      <c r="L475" s="58"/>
      <c r="M475" s="14"/>
      <c r="N475" s="14" t="s">
        <v>519</v>
      </c>
      <c r="O475" s="14"/>
      <c r="P475" s="15" t="s">
        <v>332</v>
      </c>
      <c r="Q475" s="16">
        <v>15799</v>
      </c>
      <c r="R475" s="17">
        <v>45</v>
      </c>
      <c r="S475" s="18">
        <v>9992.8675000000003</v>
      </c>
      <c r="T475" s="19" t="s">
        <v>84</v>
      </c>
      <c r="U475" s="20" t="s">
        <v>155</v>
      </c>
      <c r="V475" s="22">
        <v>36</v>
      </c>
      <c r="W475" s="22">
        <v>1</v>
      </c>
      <c r="X475" s="23"/>
    </row>
    <row r="476" spans="1:24" s="1" customFormat="1" ht="108" customHeight="1" x14ac:dyDescent="0.3">
      <c r="A476" s="11" t="s">
        <v>23</v>
      </c>
      <c r="B476" s="11" t="s">
        <v>517</v>
      </c>
      <c r="C476" s="12" t="s">
        <v>520</v>
      </c>
      <c r="D476" s="28"/>
      <c r="E476" s="39" t="str">
        <f>HYPERLINK("https://www.google.ru/search?q=WS327NA&amp;newwindow=1&amp;tbm=isch","Еще фото")</f>
        <v>Еще фото</v>
      </c>
      <c r="F476" s="13"/>
      <c r="G476" s="11" t="s">
        <v>88</v>
      </c>
      <c r="H476" s="11" t="s">
        <v>76</v>
      </c>
      <c r="I476" s="14" t="s">
        <v>150</v>
      </c>
      <c r="J476" s="14" t="s">
        <v>29</v>
      </c>
      <c r="K476" s="15" t="s">
        <v>63</v>
      </c>
      <c r="L476" s="14" t="s">
        <v>521</v>
      </c>
      <c r="M476" s="14"/>
      <c r="N476" s="14" t="s">
        <v>52</v>
      </c>
      <c r="O476" s="14"/>
      <c r="P476" s="15" t="s">
        <v>332</v>
      </c>
      <c r="Q476" s="16">
        <v>14999</v>
      </c>
      <c r="R476" s="17">
        <v>45</v>
      </c>
      <c r="S476" s="18">
        <v>9486.8675000000003</v>
      </c>
      <c r="T476" s="19" t="s">
        <v>84</v>
      </c>
      <c r="U476" s="20" t="s">
        <v>142</v>
      </c>
      <c r="V476" s="29">
        <v>35.5</v>
      </c>
      <c r="W476" s="22">
        <v>1</v>
      </c>
      <c r="X476" s="23"/>
    </row>
    <row r="477" spans="1:24" s="1" customFormat="1" ht="108" customHeight="1" x14ac:dyDescent="0.3">
      <c r="A477" s="11" t="s">
        <v>23</v>
      </c>
      <c r="B477" s="11" t="s">
        <v>517</v>
      </c>
      <c r="C477" s="12" t="s">
        <v>522</v>
      </c>
      <c r="D477" s="28"/>
      <c r="E477" s="39" t="str">
        <f>HYPERLINK("https://www.google.ru/search?q=WS327UP&amp;newwindow=1&amp;tbm=isch","Еще фото")</f>
        <v>Еще фото</v>
      </c>
      <c r="F477" s="13"/>
      <c r="G477" s="11" t="s">
        <v>88</v>
      </c>
      <c r="H477" s="11" t="s">
        <v>76</v>
      </c>
      <c r="I477" s="14" t="s">
        <v>150</v>
      </c>
      <c r="J477" s="14" t="s">
        <v>29</v>
      </c>
      <c r="K477" s="15" t="s">
        <v>63</v>
      </c>
      <c r="L477" s="14" t="s">
        <v>513</v>
      </c>
      <c r="M477" s="14"/>
      <c r="N477" s="14" t="s">
        <v>65</v>
      </c>
      <c r="O477" s="14"/>
      <c r="P477" s="15" t="s">
        <v>523</v>
      </c>
      <c r="Q477" s="16">
        <v>15999</v>
      </c>
      <c r="R477" s="17">
        <v>45</v>
      </c>
      <c r="S477" s="18">
        <v>10119.3675</v>
      </c>
      <c r="T477" s="19" t="s">
        <v>84</v>
      </c>
      <c r="U477" s="20" t="s">
        <v>155</v>
      </c>
      <c r="V477" s="22">
        <v>36</v>
      </c>
      <c r="W477" s="22">
        <v>1</v>
      </c>
      <c r="X477" s="23"/>
    </row>
    <row r="478" spans="1:24" s="1" customFormat="1" ht="108" customHeight="1" x14ac:dyDescent="0.3">
      <c r="A478" s="11" t="s">
        <v>23</v>
      </c>
      <c r="B478" s="11" t="s">
        <v>524</v>
      </c>
      <c r="C478" s="12" t="s">
        <v>525</v>
      </c>
      <c r="D478" s="28"/>
      <c r="E478" s="39" t="str">
        <f>HYPERLINK("https://www.google.ru/search?q=SWF200FG&amp;newwindow=1&amp;tbm=isch","Еще фото")</f>
        <v>Еще фото</v>
      </c>
      <c r="F478" s="13"/>
      <c r="G478" s="11" t="s">
        <v>526</v>
      </c>
      <c r="H478" s="11" t="s">
        <v>76</v>
      </c>
      <c r="I478" s="14" t="s">
        <v>527</v>
      </c>
      <c r="J478" s="14" t="s">
        <v>29</v>
      </c>
      <c r="K478" s="15" t="s">
        <v>63</v>
      </c>
      <c r="L478" s="14" t="s">
        <v>528</v>
      </c>
      <c r="M478" s="14" t="s">
        <v>529</v>
      </c>
      <c r="N478" s="14" t="s">
        <v>32</v>
      </c>
      <c r="O478" s="14" t="s">
        <v>530</v>
      </c>
      <c r="P478" s="15" t="s">
        <v>531</v>
      </c>
      <c r="Q478" s="16">
        <v>5490</v>
      </c>
      <c r="R478" s="17">
        <v>70.17</v>
      </c>
      <c r="S478" s="18">
        <v>1883.4354999999998</v>
      </c>
      <c r="T478" s="19" t="s">
        <v>84</v>
      </c>
      <c r="U478" s="20" t="s">
        <v>142</v>
      </c>
      <c r="V478" s="29">
        <v>35.5</v>
      </c>
      <c r="W478" s="22">
        <v>2</v>
      </c>
      <c r="X478" s="23"/>
    </row>
    <row r="479" spans="1:24" s="1" customFormat="1" ht="108" customHeight="1" x14ac:dyDescent="0.3">
      <c r="A479" s="11" t="s">
        <v>23</v>
      </c>
      <c r="B479" s="11" t="s">
        <v>532</v>
      </c>
      <c r="C479" s="12" t="s">
        <v>533</v>
      </c>
      <c r="D479" s="28"/>
      <c r="E479" s="39" t="str">
        <f>HYPERLINK("https://www.google.ru/search?q=RCVRYSM1&amp;newwindow=1&amp;tbm=isch","Еще фото")</f>
        <v>Еще фото</v>
      </c>
      <c r="F479" s="13"/>
      <c r="G479" s="11" t="s">
        <v>526</v>
      </c>
      <c r="H479" s="11" t="s">
        <v>76</v>
      </c>
      <c r="I479" s="14" t="s">
        <v>527</v>
      </c>
      <c r="J479" s="14" t="s">
        <v>29</v>
      </c>
      <c r="K479" s="15" t="s">
        <v>151</v>
      </c>
      <c r="L479" s="14" t="s">
        <v>534</v>
      </c>
      <c r="M479" s="14"/>
      <c r="N479" s="14" t="s">
        <v>52</v>
      </c>
      <c r="O479" s="14"/>
      <c r="P479" s="15" t="s">
        <v>535</v>
      </c>
      <c r="Q479" s="16">
        <v>6899</v>
      </c>
      <c r="R479" s="17">
        <v>45</v>
      </c>
      <c r="S479" s="18">
        <v>4363.6174999999994</v>
      </c>
      <c r="T479" s="19" t="s">
        <v>84</v>
      </c>
      <c r="U479" s="20" t="s">
        <v>93</v>
      </c>
      <c r="V479" s="29">
        <v>40.5</v>
      </c>
      <c r="W479" s="22">
        <v>1</v>
      </c>
      <c r="X479" s="23"/>
    </row>
    <row r="480" spans="1:24" s="1" customFormat="1" ht="108" customHeight="1" x14ac:dyDescent="0.3">
      <c r="A480" s="11" t="s">
        <v>23</v>
      </c>
      <c r="B480" s="11" t="s">
        <v>536</v>
      </c>
      <c r="C480" s="12" t="s">
        <v>537</v>
      </c>
      <c r="D480" s="28"/>
      <c r="E480" s="39" t="str">
        <f>HYPERLINK("https://www.google.ru/search?q=WT41537-DTR&amp;newwindow=1&amp;tbm=isch","Еще фото")</f>
        <v>Еще фото</v>
      </c>
      <c r="F480" s="13"/>
      <c r="G480" s="11" t="s">
        <v>538</v>
      </c>
      <c r="H480" s="11" t="s">
        <v>28</v>
      </c>
      <c r="I480" s="14" t="s">
        <v>539</v>
      </c>
      <c r="J480" s="14" t="s">
        <v>29</v>
      </c>
      <c r="K480" s="15" t="s">
        <v>63</v>
      </c>
      <c r="L480" s="14" t="s">
        <v>540</v>
      </c>
      <c r="M480" s="14"/>
      <c r="N480" s="14" t="s">
        <v>541</v>
      </c>
      <c r="O480" s="14"/>
      <c r="P480" s="15" t="s">
        <v>33</v>
      </c>
      <c r="Q480" s="16">
        <v>14399</v>
      </c>
      <c r="R480" s="17">
        <v>61.61</v>
      </c>
      <c r="S480" s="18">
        <v>6356.9354999999996</v>
      </c>
      <c r="T480" s="19" t="s">
        <v>34</v>
      </c>
      <c r="U480" s="20" t="s">
        <v>47</v>
      </c>
      <c r="V480" s="22">
        <v>46</v>
      </c>
      <c r="W480" s="22">
        <v>2</v>
      </c>
      <c r="X480" s="23"/>
    </row>
    <row r="481" spans="1:24" s="1" customFormat="1" ht="21" customHeight="1" x14ac:dyDescent="0.3">
      <c r="A481" s="11" t="s">
        <v>23</v>
      </c>
      <c r="B481" s="11" t="s">
        <v>542</v>
      </c>
      <c r="C481" s="25" t="s">
        <v>543</v>
      </c>
      <c r="D481" s="53"/>
      <c r="E481" s="39" t="str">
        <f>HYPERLINK("https://www.google.ru/search?q=MT41507-AAV&amp;newwindow=1&amp;tbm=isch","Еще фото")</f>
        <v>Еще фото</v>
      </c>
      <c r="F481" s="13"/>
      <c r="G481" s="11" t="s">
        <v>544</v>
      </c>
      <c r="H481" s="11" t="s">
        <v>28</v>
      </c>
      <c r="I481" s="14" t="s">
        <v>539</v>
      </c>
      <c r="J481" s="14" t="s">
        <v>29</v>
      </c>
      <c r="K481" s="15" t="s">
        <v>30</v>
      </c>
      <c r="L481" s="56" t="s">
        <v>545</v>
      </c>
      <c r="M481" s="14"/>
      <c r="N481" s="14" t="s">
        <v>111</v>
      </c>
      <c r="O481" s="14"/>
      <c r="P481" s="15" t="s">
        <v>66</v>
      </c>
      <c r="Q481" s="16">
        <v>5899</v>
      </c>
      <c r="R481" s="17">
        <v>45</v>
      </c>
      <c r="S481" s="18">
        <v>3731.1174999999994</v>
      </c>
      <c r="T481" s="19" t="s">
        <v>34</v>
      </c>
      <c r="U481" s="20" t="s">
        <v>45</v>
      </c>
      <c r="V481" s="21" t="s">
        <v>546</v>
      </c>
      <c r="W481" s="22">
        <v>3</v>
      </c>
      <c r="X481" s="23"/>
    </row>
    <row r="482" spans="1:24" s="1" customFormat="1" ht="21" customHeight="1" x14ac:dyDescent="0.3">
      <c r="A482" s="24" t="s">
        <v>23</v>
      </c>
      <c r="B482" s="24" t="s">
        <v>542</v>
      </c>
      <c r="C482" s="27" t="s">
        <v>543</v>
      </c>
      <c r="D482" s="54"/>
      <c r="E482" s="39" t="str">
        <f>HYPERLINK("https://www.google.ru/search?q=MT41507-AAV&amp;newwindow=1&amp;tbm=isch","Еще фото")</f>
        <v>Еще фото</v>
      </c>
      <c r="F482" s="13"/>
      <c r="G482" s="24" t="s">
        <v>544</v>
      </c>
      <c r="H482" s="24" t="s">
        <v>28</v>
      </c>
      <c r="I482" s="24" t="s">
        <v>539</v>
      </c>
      <c r="J482" s="14" t="s">
        <v>29</v>
      </c>
      <c r="K482" s="15" t="s">
        <v>30</v>
      </c>
      <c r="L482" s="57"/>
      <c r="M482" s="14"/>
      <c r="N482" s="14" t="s">
        <v>111</v>
      </c>
      <c r="O482" s="14"/>
      <c r="P482" s="15" t="s">
        <v>66</v>
      </c>
      <c r="Q482" s="16">
        <v>5899</v>
      </c>
      <c r="R482" s="17">
        <v>45</v>
      </c>
      <c r="S482" s="18">
        <v>3731.1174999999994</v>
      </c>
      <c r="T482" s="19" t="s">
        <v>34</v>
      </c>
      <c r="U482" s="20" t="s">
        <v>47</v>
      </c>
      <c r="V482" s="21" t="s">
        <v>547</v>
      </c>
      <c r="W482" s="22">
        <v>9</v>
      </c>
      <c r="X482" s="23"/>
    </row>
    <row r="483" spans="1:24" s="1" customFormat="1" ht="21" customHeight="1" x14ac:dyDescent="0.3">
      <c r="A483" s="24" t="s">
        <v>23</v>
      </c>
      <c r="B483" s="24" t="s">
        <v>542</v>
      </c>
      <c r="C483" s="27" t="s">
        <v>543</v>
      </c>
      <c r="D483" s="54"/>
      <c r="E483" s="39" t="str">
        <f>HYPERLINK("https://www.google.ru/search?q=MT41507-AAV&amp;newwindow=1&amp;tbm=isch","Еще фото")</f>
        <v>Еще фото</v>
      </c>
      <c r="F483" s="13"/>
      <c r="G483" s="24" t="s">
        <v>544</v>
      </c>
      <c r="H483" s="24" t="s">
        <v>28</v>
      </c>
      <c r="I483" s="24" t="s">
        <v>539</v>
      </c>
      <c r="J483" s="14" t="s">
        <v>29</v>
      </c>
      <c r="K483" s="15" t="s">
        <v>30</v>
      </c>
      <c r="L483" s="57"/>
      <c r="M483" s="14"/>
      <c r="N483" s="14" t="s">
        <v>111</v>
      </c>
      <c r="O483" s="14"/>
      <c r="P483" s="15" t="s">
        <v>66</v>
      </c>
      <c r="Q483" s="16">
        <v>5899</v>
      </c>
      <c r="R483" s="17">
        <v>45</v>
      </c>
      <c r="S483" s="18">
        <v>3731.1174999999994</v>
      </c>
      <c r="T483" s="19" t="s">
        <v>34</v>
      </c>
      <c r="U483" s="20" t="s">
        <v>35</v>
      </c>
      <c r="V483" s="21" t="s">
        <v>548</v>
      </c>
      <c r="W483" s="22">
        <v>10</v>
      </c>
      <c r="X483" s="23"/>
    </row>
    <row r="484" spans="1:24" s="1" customFormat="1" ht="21" customHeight="1" x14ac:dyDescent="0.3">
      <c r="A484" s="24" t="s">
        <v>23</v>
      </c>
      <c r="B484" s="24" t="s">
        <v>542</v>
      </c>
      <c r="C484" s="27" t="s">
        <v>543</v>
      </c>
      <c r="D484" s="54"/>
      <c r="E484" s="39" t="str">
        <f>HYPERLINK("https://www.google.ru/search?q=MT41507-AAV&amp;newwindow=1&amp;tbm=isch","Еще фото")</f>
        <v>Еще фото</v>
      </c>
      <c r="F484" s="13"/>
      <c r="G484" s="24" t="s">
        <v>544</v>
      </c>
      <c r="H484" s="24" t="s">
        <v>28</v>
      </c>
      <c r="I484" s="24" t="s">
        <v>539</v>
      </c>
      <c r="J484" s="14" t="s">
        <v>29</v>
      </c>
      <c r="K484" s="15" t="s">
        <v>30</v>
      </c>
      <c r="L484" s="57"/>
      <c r="M484" s="14"/>
      <c r="N484" s="14" t="s">
        <v>111</v>
      </c>
      <c r="O484" s="14"/>
      <c r="P484" s="15" t="s">
        <v>66</v>
      </c>
      <c r="Q484" s="16">
        <v>5899</v>
      </c>
      <c r="R484" s="17">
        <v>45</v>
      </c>
      <c r="S484" s="18">
        <v>3731.1174999999994</v>
      </c>
      <c r="T484" s="19" t="s">
        <v>34</v>
      </c>
      <c r="U484" s="20" t="s">
        <v>49</v>
      </c>
      <c r="V484" s="21" t="s">
        <v>549</v>
      </c>
      <c r="W484" s="22">
        <v>4</v>
      </c>
      <c r="X484" s="23"/>
    </row>
    <row r="485" spans="1:24" s="1" customFormat="1" ht="32" customHeight="1" x14ac:dyDescent="0.3">
      <c r="A485" s="24" t="s">
        <v>23</v>
      </c>
      <c r="B485" s="24" t="s">
        <v>542</v>
      </c>
      <c r="C485" s="27" t="s">
        <v>543</v>
      </c>
      <c r="D485" s="55"/>
      <c r="E485" s="39" t="str">
        <f>HYPERLINK("https://www.google.ru/search?q=MT41507-AAV&amp;newwindow=1&amp;tbm=isch","Еще фото")</f>
        <v>Еще фото</v>
      </c>
      <c r="F485" s="13"/>
      <c r="G485" s="24" t="s">
        <v>544</v>
      </c>
      <c r="H485" s="24" t="s">
        <v>28</v>
      </c>
      <c r="I485" s="24" t="s">
        <v>539</v>
      </c>
      <c r="J485" s="14" t="s">
        <v>29</v>
      </c>
      <c r="K485" s="15" t="s">
        <v>30</v>
      </c>
      <c r="L485" s="58"/>
      <c r="M485" s="14"/>
      <c r="N485" s="14" t="s">
        <v>111</v>
      </c>
      <c r="O485" s="14"/>
      <c r="P485" s="15" t="s">
        <v>66</v>
      </c>
      <c r="Q485" s="16">
        <v>5899</v>
      </c>
      <c r="R485" s="17">
        <v>45</v>
      </c>
      <c r="S485" s="18">
        <v>3731.1174999999994</v>
      </c>
      <c r="T485" s="19" t="s">
        <v>34</v>
      </c>
      <c r="U485" s="20" t="s">
        <v>37</v>
      </c>
      <c r="V485" s="21" t="s">
        <v>38</v>
      </c>
      <c r="W485" s="22">
        <v>1</v>
      </c>
      <c r="X485" s="23"/>
    </row>
    <row r="486" spans="1:24" s="1" customFormat="1" ht="108" customHeight="1" x14ac:dyDescent="0.3">
      <c r="A486" s="11" t="s">
        <v>23</v>
      </c>
      <c r="B486" s="11" t="s">
        <v>550</v>
      </c>
      <c r="C486" s="12" t="s">
        <v>551</v>
      </c>
      <c r="D486" s="28"/>
      <c r="E486" s="39" t="str">
        <f>HYPERLINK("https://www.google.ru/search?q=MT41508-AAV&amp;newwindow=1&amp;tbm=isch","Еще фото")</f>
        <v>Еще фото</v>
      </c>
      <c r="F486" s="13" t="s">
        <v>26</v>
      </c>
      <c r="G486" s="11" t="s">
        <v>538</v>
      </c>
      <c r="H486" s="11" t="s">
        <v>28</v>
      </c>
      <c r="I486" s="14" t="s">
        <v>539</v>
      </c>
      <c r="J486" s="14" t="s">
        <v>29</v>
      </c>
      <c r="K486" s="15" t="s">
        <v>30</v>
      </c>
      <c r="L486" s="14" t="s">
        <v>552</v>
      </c>
      <c r="M486" s="14"/>
      <c r="N486" s="14" t="s">
        <v>111</v>
      </c>
      <c r="O486" s="14"/>
      <c r="P486" s="15" t="s">
        <v>66</v>
      </c>
      <c r="Q486" s="16">
        <v>7399</v>
      </c>
      <c r="R486" s="17">
        <v>45</v>
      </c>
      <c r="S486" s="18">
        <v>4679.8674999999994</v>
      </c>
      <c r="T486" s="19" t="s">
        <v>34</v>
      </c>
      <c r="U486" s="20" t="s">
        <v>37</v>
      </c>
      <c r="V486" s="21" t="s">
        <v>38</v>
      </c>
      <c r="W486" s="22">
        <v>1</v>
      </c>
      <c r="X486" s="23"/>
    </row>
    <row r="487" spans="1:24" s="1" customFormat="1" ht="108" customHeight="1" x14ac:dyDescent="0.3">
      <c r="A487" s="11" t="s">
        <v>23</v>
      </c>
      <c r="B487" s="11" t="s">
        <v>553</v>
      </c>
      <c r="C487" s="12" t="s">
        <v>554</v>
      </c>
      <c r="D487" s="28"/>
      <c r="E487" s="39" t="str">
        <f>HYPERLINK("https://www.google.ru/search?q=MT51512-AHH&amp;newwindow=1&amp;tbm=isch","Еще фото")</f>
        <v>Еще фото</v>
      </c>
      <c r="F487" s="13" t="s">
        <v>26</v>
      </c>
      <c r="G487" s="11" t="s">
        <v>538</v>
      </c>
      <c r="H487" s="11" t="s">
        <v>28</v>
      </c>
      <c r="I487" s="14" t="s">
        <v>539</v>
      </c>
      <c r="J487" s="14" t="s">
        <v>29</v>
      </c>
      <c r="K487" s="15" t="s">
        <v>30</v>
      </c>
      <c r="L487" s="14" t="s">
        <v>555</v>
      </c>
      <c r="M487" s="14"/>
      <c r="N487" s="14" t="s">
        <v>32</v>
      </c>
      <c r="O487" s="14"/>
      <c r="P487" s="15" t="s">
        <v>33</v>
      </c>
      <c r="Q487" s="16">
        <v>11599</v>
      </c>
      <c r="R487" s="17">
        <v>45</v>
      </c>
      <c r="S487" s="18">
        <v>7336.3674999999994</v>
      </c>
      <c r="T487" s="19" t="s">
        <v>34</v>
      </c>
      <c r="U487" s="20" t="s">
        <v>45</v>
      </c>
      <c r="V487" s="21" t="s">
        <v>546</v>
      </c>
      <c r="W487" s="22">
        <v>1</v>
      </c>
      <c r="X487" s="23"/>
    </row>
    <row r="488" spans="1:24" s="1" customFormat="1" ht="26" customHeight="1" x14ac:dyDescent="0.3">
      <c r="A488" s="11" t="s">
        <v>23</v>
      </c>
      <c r="B488" s="11" t="s">
        <v>556</v>
      </c>
      <c r="C488" s="12" t="s">
        <v>557</v>
      </c>
      <c r="D488" s="53"/>
      <c r="E488" s="39" t="str">
        <f>HYPERLINK("https://www.google.ru/search?q=MT61U4JO-ABG&amp;newwindow=1&amp;tbm=isch","Еще фото")</f>
        <v>Еще фото</v>
      </c>
      <c r="F488" s="13"/>
      <c r="G488" s="11" t="s">
        <v>538</v>
      </c>
      <c r="H488" s="11" t="s">
        <v>28</v>
      </c>
      <c r="I488" s="14" t="s">
        <v>539</v>
      </c>
      <c r="J488" s="14" t="s">
        <v>29</v>
      </c>
      <c r="K488" s="15" t="s">
        <v>30</v>
      </c>
      <c r="L488" s="56" t="s">
        <v>558</v>
      </c>
      <c r="M488" s="14"/>
      <c r="N488" s="14" t="s">
        <v>341</v>
      </c>
      <c r="O488" s="14"/>
      <c r="P488" s="15" t="s">
        <v>66</v>
      </c>
      <c r="Q488" s="16">
        <v>7299</v>
      </c>
      <c r="R488" s="17">
        <v>45</v>
      </c>
      <c r="S488" s="18">
        <v>4616.6174999999994</v>
      </c>
      <c r="T488" s="19" t="s">
        <v>34</v>
      </c>
      <c r="U488" s="20" t="s">
        <v>45</v>
      </c>
      <c r="V488" s="21" t="s">
        <v>546</v>
      </c>
      <c r="W488" s="22">
        <v>8</v>
      </c>
      <c r="X488" s="23"/>
    </row>
    <row r="489" spans="1:24" s="1" customFormat="1" ht="26" customHeight="1" x14ac:dyDescent="0.3">
      <c r="A489" s="24" t="s">
        <v>23</v>
      </c>
      <c r="B489" s="24" t="s">
        <v>556</v>
      </c>
      <c r="C489" s="12" t="s">
        <v>557</v>
      </c>
      <c r="D489" s="54"/>
      <c r="E489" s="39" t="str">
        <f>HYPERLINK("https://www.google.ru/search?q=MT61U4JO-ABG&amp;newwindow=1&amp;tbm=isch","Еще фото")</f>
        <v>Еще фото</v>
      </c>
      <c r="F489" s="13"/>
      <c r="G489" s="24" t="s">
        <v>538</v>
      </c>
      <c r="H489" s="24" t="s">
        <v>28</v>
      </c>
      <c r="I489" s="24" t="s">
        <v>539</v>
      </c>
      <c r="J489" s="14" t="s">
        <v>29</v>
      </c>
      <c r="K489" s="15" t="s">
        <v>30</v>
      </c>
      <c r="L489" s="57"/>
      <c r="M489" s="14"/>
      <c r="N489" s="14" t="s">
        <v>341</v>
      </c>
      <c r="O489" s="14"/>
      <c r="P489" s="15" t="s">
        <v>66</v>
      </c>
      <c r="Q489" s="16">
        <v>7299</v>
      </c>
      <c r="R489" s="17">
        <v>45</v>
      </c>
      <c r="S489" s="18">
        <v>4616.6174999999994</v>
      </c>
      <c r="T489" s="19" t="s">
        <v>34</v>
      </c>
      <c r="U489" s="20" t="s">
        <v>47</v>
      </c>
      <c r="V489" s="21" t="s">
        <v>547</v>
      </c>
      <c r="W489" s="22">
        <v>12</v>
      </c>
      <c r="X489" s="23"/>
    </row>
    <row r="490" spans="1:24" s="1" customFormat="1" ht="26" customHeight="1" x14ac:dyDescent="0.3">
      <c r="A490" s="24" t="s">
        <v>23</v>
      </c>
      <c r="B490" s="24" t="s">
        <v>556</v>
      </c>
      <c r="C490" s="12" t="s">
        <v>557</v>
      </c>
      <c r="D490" s="54"/>
      <c r="E490" s="39" t="str">
        <f>HYPERLINK("https://www.google.ru/search?q=MT61U4JO-ABG&amp;newwindow=1&amp;tbm=isch","Еще фото")</f>
        <v>Еще фото</v>
      </c>
      <c r="F490" s="13"/>
      <c r="G490" s="24" t="s">
        <v>538</v>
      </c>
      <c r="H490" s="24" t="s">
        <v>28</v>
      </c>
      <c r="I490" s="24" t="s">
        <v>539</v>
      </c>
      <c r="J490" s="14" t="s">
        <v>29</v>
      </c>
      <c r="K490" s="15" t="s">
        <v>30</v>
      </c>
      <c r="L490" s="57"/>
      <c r="M490" s="14"/>
      <c r="N490" s="14" t="s">
        <v>341</v>
      </c>
      <c r="O490" s="14"/>
      <c r="P490" s="15" t="s">
        <v>66</v>
      </c>
      <c r="Q490" s="16">
        <v>7299</v>
      </c>
      <c r="R490" s="17">
        <v>45</v>
      </c>
      <c r="S490" s="18">
        <v>4616.6174999999994</v>
      </c>
      <c r="T490" s="19" t="s">
        <v>34</v>
      </c>
      <c r="U490" s="20" t="s">
        <v>35</v>
      </c>
      <c r="V490" s="21" t="s">
        <v>548</v>
      </c>
      <c r="W490" s="22">
        <v>13</v>
      </c>
      <c r="X490" s="23"/>
    </row>
    <row r="491" spans="1:24" s="1" customFormat="1" ht="26" customHeight="1" x14ac:dyDescent="0.3">
      <c r="A491" s="24" t="s">
        <v>23</v>
      </c>
      <c r="B491" s="24" t="s">
        <v>556</v>
      </c>
      <c r="C491" s="12" t="s">
        <v>557</v>
      </c>
      <c r="D491" s="55"/>
      <c r="E491" s="39" t="str">
        <f>HYPERLINK("https://www.google.ru/search?q=MT61U4JO-ABG&amp;newwindow=1&amp;tbm=isch","Еще фото")</f>
        <v>Еще фото</v>
      </c>
      <c r="F491" s="13"/>
      <c r="G491" s="24" t="s">
        <v>538</v>
      </c>
      <c r="H491" s="24" t="s">
        <v>28</v>
      </c>
      <c r="I491" s="24" t="s">
        <v>539</v>
      </c>
      <c r="J491" s="14" t="s">
        <v>29</v>
      </c>
      <c r="K491" s="15" t="s">
        <v>30</v>
      </c>
      <c r="L491" s="58"/>
      <c r="M491" s="14"/>
      <c r="N491" s="14" t="s">
        <v>341</v>
      </c>
      <c r="O491" s="14"/>
      <c r="P491" s="15" t="s">
        <v>66</v>
      </c>
      <c r="Q491" s="16">
        <v>7299</v>
      </c>
      <c r="R491" s="17">
        <v>45</v>
      </c>
      <c r="S491" s="18">
        <v>4616.6174999999994</v>
      </c>
      <c r="T491" s="19" t="s">
        <v>34</v>
      </c>
      <c r="U491" s="20" t="s">
        <v>49</v>
      </c>
      <c r="V491" s="21" t="s">
        <v>549</v>
      </c>
      <c r="W491" s="22">
        <v>5</v>
      </c>
      <c r="X491" s="23"/>
    </row>
    <row r="492" spans="1:24" s="1" customFormat="1" ht="108" customHeight="1" x14ac:dyDescent="0.3">
      <c r="A492" s="11" t="s">
        <v>23</v>
      </c>
      <c r="B492" s="11" t="s">
        <v>559</v>
      </c>
      <c r="C492" s="12" t="s">
        <v>560</v>
      </c>
      <c r="D492" s="28"/>
      <c r="E492" s="39" t="str">
        <f>HYPERLINK("https://www.google.ru/search?q=WJ41501-AHH&amp;newwindow=1&amp;tbm=isch","Еще фото")</f>
        <v>Еще фото</v>
      </c>
      <c r="F492" s="13"/>
      <c r="G492" s="11" t="s">
        <v>538</v>
      </c>
      <c r="H492" s="11" t="s">
        <v>28</v>
      </c>
      <c r="I492" s="14" t="s">
        <v>539</v>
      </c>
      <c r="J492" s="14" t="s">
        <v>29</v>
      </c>
      <c r="K492" s="15" t="s">
        <v>63</v>
      </c>
      <c r="L492" s="14" t="s">
        <v>561</v>
      </c>
      <c r="M492" s="14"/>
      <c r="N492" s="14" t="s">
        <v>32</v>
      </c>
      <c r="O492" s="14"/>
      <c r="P492" s="15" t="s">
        <v>66</v>
      </c>
      <c r="Q492" s="16">
        <v>9799</v>
      </c>
      <c r="R492" s="17">
        <v>45</v>
      </c>
      <c r="S492" s="18">
        <v>6197.8674999999994</v>
      </c>
      <c r="T492" s="19" t="s">
        <v>34</v>
      </c>
      <c r="U492" s="20" t="s">
        <v>67</v>
      </c>
      <c r="V492" s="22">
        <v>42</v>
      </c>
      <c r="W492" s="22">
        <v>1</v>
      </c>
      <c r="X492" s="23"/>
    </row>
    <row r="493" spans="1:24" s="1" customFormat="1" ht="35" customHeight="1" x14ac:dyDescent="0.3">
      <c r="A493" s="11" t="s">
        <v>23</v>
      </c>
      <c r="B493" s="11" t="s">
        <v>550</v>
      </c>
      <c r="C493" s="12" t="s">
        <v>562</v>
      </c>
      <c r="D493" s="53"/>
      <c r="E493" s="39" t="str">
        <f>HYPERLINK("https://www.google.ru/search?q=WT41507-AAA&amp;newwindow=1&amp;tbm=isch","Еще фото")</f>
        <v>Еще фото</v>
      </c>
      <c r="F493" s="13" t="s">
        <v>26</v>
      </c>
      <c r="G493" s="11" t="s">
        <v>538</v>
      </c>
      <c r="H493" s="11" t="s">
        <v>28</v>
      </c>
      <c r="I493" s="14" t="s">
        <v>539</v>
      </c>
      <c r="J493" s="14" t="s">
        <v>29</v>
      </c>
      <c r="K493" s="15" t="s">
        <v>63</v>
      </c>
      <c r="L493" s="56" t="s">
        <v>563</v>
      </c>
      <c r="M493" s="14"/>
      <c r="N493" s="14" t="s">
        <v>65</v>
      </c>
      <c r="O493" s="14"/>
      <c r="P493" s="15" t="s">
        <v>66</v>
      </c>
      <c r="Q493" s="16">
        <v>6999</v>
      </c>
      <c r="R493" s="17">
        <v>45</v>
      </c>
      <c r="S493" s="18">
        <v>4426.8674999999994</v>
      </c>
      <c r="T493" s="19" t="s">
        <v>34</v>
      </c>
      <c r="U493" s="20" t="s">
        <v>67</v>
      </c>
      <c r="V493" s="22">
        <v>42</v>
      </c>
      <c r="W493" s="22">
        <v>2</v>
      </c>
      <c r="X493" s="23"/>
    </row>
    <row r="494" spans="1:24" s="1" customFormat="1" ht="35" customHeight="1" x14ac:dyDescent="0.3">
      <c r="A494" s="24" t="s">
        <v>23</v>
      </c>
      <c r="B494" s="24" t="s">
        <v>550</v>
      </c>
      <c r="C494" s="12" t="s">
        <v>562</v>
      </c>
      <c r="D494" s="54"/>
      <c r="E494" s="39" t="str">
        <f>HYPERLINK("https://www.google.ru/search?q=WT41507-AAA&amp;newwindow=1&amp;tbm=isch","Еще фото")</f>
        <v>Еще фото</v>
      </c>
      <c r="F494" s="13" t="s">
        <v>26</v>
      </c>
      <c r="G494" s="24" t="s">
        <v>538</v>
      </c>
      <c r="H494" s="24" t="s">
        <v>28</v>
      </c>
      <c r="I494" s="24" t="s">
        <v>539</v>
      </c>
      <c r="J494" s="14" t="s">
        <v>29</v>
      </c>
      <c r="K494" s="15" t="s">
        <v>63</v>
      </c>
      <c r="L494" s="57"/>
      <c r="M494" s="14"/>
      <c r="N494" s="14" t="s">
        <v>65</v>
      </c>
      <c r="O494" s="14"/>
      <c r="P494" s="15" t="s">
        <v>66</v>
      </c>
      <c r="Q494" s="16">
        <v>6999</v>
      </c>
      <c r="R494" s="17">
        <v>45</v>
      </c>
      <c r="S494" s="18">
        <v>4426.8674999999994</v>
      </c>
      <c r="T494" s="19" t="s">
        <v>34</v>
      </c>
      <c r="U494" s="20" t="s">
        <v>47</v>
      </c>
      <c r="V494" s="22">
        <v>46</v>
      </c>
      <c r="W494" s="22">
        <v>2</v>
      </c>
      <c r="X494" s="23"/>
    </row>
    <row r="495" spans="1:24" s="1" customFormat="1" ht="37.049999999999997" customHeight="1" x14ac:dyDescent="0.3">
      <c r="A495" s="24" t="s">
        <v>23</v>
      </c>
      <c r="B495" s="24" t="s">
        <v>550</v>
      </c>
      <c r="C495" s="12" t="s">
        <v>562</v>
      </c>
      <c r="D495" s="55"/>
      <c r="E495" s="39" t="str">
        <f>HYPERLINK("https://www.google.ru/search?q=WT41507-AAA&amp;newwindow=1&amp;tbm=isch","Еще фото")</f>
        <v>Еще фото</v>
      </c>
      <c r="F495" s="13" t="s">
        <v>26</v>
      </c>
      <c r="G495" s="24" t="s">
        <v>538</v>
      </c>
      <c r="H495" s="24" t="s">
        <v>28</v>
      </c>
      <c r="I495" s="24" t="s">
        <v>539</v>
      </c>
      <c r="J495" s="14" t="s">
        <v>29</v>
      </c>
      <c r="K495" s="15" t="s">
        <v>63</v>
      </c>
      <c r="L495" s="58"/>
      <c r="M495" s="14"/>
      <c r="N495" s="14" t="s">
        <v>65</v>
      </c>
      <c r="O495" s="14"/>
      <c r="P495" s="15" t="s">
        <v>66</v>
      </c>
      <c r="Q495" s="16">
        <v>6999</v>
      </c>
      <c r="R495" s="17">
        <v>45</v>
      </c>
      <c r="S495" s="18">
        <v>4426.8674999999994</v>
      </c>
      <c r="T495" s="19" t="s">
        <v>34</v>
      </c>
      <c r="U495" s="20" t="s">
        <v>35</v>
      </c>
      <c r="V495" s="22">
        <v>48</v>
      </c>
      <c r="W495" s="22">
        <v>1</v>
      </c>
      <c r="X495" s="23"/>
    </row>
    <row r="496" spans="1:24" s="1" customFormat="1" ht="35" customHeight="1" x14ac:dyDescent="0.3">
      <c r="A496" s="11" t="s">
        <v>23</v>
      </c>
      <c r="B496" s="11" t="s">
        <v>550</v>
      </c>
      <c r="C496" s="12" t="s">
        <v>564</v>
      </c>
      <c r="D496" s="53"/>
      <c r="E496" s="39" t="str">
        <f>HYPERLINK("https://www.google.ru/search?q=WT41507-BK&amp;newwindow=1&amp;tbm=isch","Еще фото")</f>
        <v>Еще фото</v>
      </c>
      <c r="F496" s="13" t="s">
        <v>26</v>
      </c>
      <c r="G496" s="11" t="s">
        <v>538</v>
      </c>
      <c r="H496" s="11" t="s">
        <v>28</v>
      </c>
      <c r="I496" s="14" t="s">
        <v>539</v>
      </c>
      <c r="J496" s="14" t="s">
        <v>29</v>
      </c>
      <c r="K496" s="15" t="s">
        <v>63</v>
      </c>
      <c r="L496" s="56" t="s">
        <v>563</v>
      </c>
      <c r="M496" s="14"/>
      <c r="N496" s="14" t="s">
        <v>43</v>
      </c>
      <c r="O496" s="14"/>
      <c r="P496" s="15" t="s">
        <v>66</v>
      </c>
      <c r="Q496" s="16">
        <v>6999</v>
      </c>
      <c r="R496" s="17">
        <v>45</v>
      </c>
      <c r="S496" s="18">
        <v>4426.8674999999994</v>
      </c>
      <c r="T496" s="19" t="s">
        <v>34</v>
      </c>
      <c r="U496" s="20" t="s">
        <v>67</v>
      </c>
      <c r="V496" s="22">
        <v>42</v>
      </c>
      <c r="W496" s="22">
        <v>2</v>
      </c>
      <c r="X496" s="23"/>
    </row>
    <row r="497" spans="1:24" s="1" customFormat="1" ht="35" customHeight="1" x14ac:dyDescent="0.3">
      <c r="A497" s="24" t="s">
        <v>23</v>
      </c>
      <c r="B497" s="24" t="s">
        <v>550</v>
      </c>
      <c r="C497" s="12" t="s">
        <v>564</v>
      </c>
      <c r="D497" s="54"/>
      <c r="E497" s="39" t="str">
        <f>HYPERLINK("https://www.google.ru/search?q=WT41507-BK&amp;newwindow=1&amp;tbm=isch","Еще фото")</f>
        <v>Еще фото</v>
      </c>
      <c r="F497" s="13" t="s">
        <v>26</v>
      </c>
      <c r="G497" s="24" t="s">
        <v>538</v>
      </c>
      <c r="H497" s="24" t="s">
        <v>28</v>
      </c>
      <c r="I497" s="24" t="s">
        <v>539</v>
      </c>
      <c r="J497" s="14" t="s">
        <v>29</v>
      </c>
      <c r="K497" s="15" t="s">
        <v>63</v>
      </c>
      <c r="L497" s="57"/>
      <c r="M497" s="14"/>
      <c r="N497" s="14" t="s">
        <v>43</v>
      </c>
      <c r="O497" s="14"/>
      <c r="P497" s="15" t="s">
        <v>66</v>
      </c>
      <c r="Q497" s="16">
        <v>6999</v>
      </c>
      <c r="R497" s="17">
        <v>45</v>
      </c>
      <c r="S497" s="18">
        <v>4426.8674999999994</v>
      </c>
      <c r="T497" s="19" t="s">
        <v>34</v>
      </c>
      <c r="U497" s="20" t="s">
        <v>45</v>
      </c>
      <c r="V497" s="22">
        <v>44</v>
      </c>
      <c r="W497" s="22">
        <v>4</v>
      </c>
      <c r="X497" s="23"/>
    </row>
    <row r="498" spans="1:24" s="1" customFormat="1" ht="37.049999999999997" customHeight="1" x14ac:dyDescent="0.3">
      <c r="A498" s="24" t="s">
        <v>23</v>
      </c>
      <c r="B498" s="24" t="s">
        <v>550</v>
      </c>
      <c r="C498" s="12" t="s">
        <v>564</v>
      </c>
      <c r="D498" s="55"/>
      <c r="E498" s="39" t="str">
        <f>HYPERLINK("https://www.google.ru/search?q=WT41507-BK&amp;newwindow=1&amp;tbm=isch","Еще фото")</f>
        <v>Еще фото</v>
      </c>
      <c r="F498" s="13" t="s">
        <v>26</v>
      </c>
      <c r="G498" s="24" t="s">
        <v>538</v>
      </c>
      <c r="H498" s="24" t="s">
        <v>28</v>
      </c>
      <c r="I498" s="24" t="s">
        <v>539</v>
      </c>
      <c r="J498" s="14" t="s">
        <v>29</v>
      </c>
      <c r="K498" s="15" t="s">
        <v>63</v>
      </c>
      <c r="L498" s="58"/>
      <c r="M498" s="14"/>
      <c r="N498" s="14" t="s">
        <v>43</v>
      </c>
      <c r="O498" s="14"/>
      <c r="P498" s="15" t="s">
        <v>66</v>
      </c>
      <c r="Q498" s="16">
        <v>6999</v>
      </c>
      <c r="R498" s="17">
        <v>45</v>
      </c>
      <c r="S498" s="18">
        <v>4426.8674999999994</v>
      </c>
      <c r="T498" s="19" t="s">
        <v>34</v>
      </c>
      <c r="U498" s="20" t="s">
        <v>47</v>
      </c>
      <c r="V498" s="22">
        <v>46</v>
      </c>
      <c r="W498" s="22">
        <v>4</v>
      </c>
      <c r="X498" s="23"/>
    </row>
    <row r="499" spans="1:24" s="1" customFormat="1" ht="108" customHeight="1" x14ac:dyDescent="0.3">
      <c r="A499" s="11" t="s">
        <v>23</v>
      </c>
      <c r="B499" s="11" t="s">
        <v>550</v>
      </c>
      <c r="C499" s="12" t="s">
        <v>565</v>
      </c>
      <c r="D499" s="28"/>
      <c r="E499" s="39" t="str">
        <f>HYPERLINK("https://www.google.ru/search?q=WT41507-RSG&amp;newwindow=1&amp;tbm=isch","Еще фото")</f>
        <v>Еще фото</v>
      </c>
      <c r="F499" s="13"/>
      <c r="G499" s="11" t="s">
        <v>538</v>
      </c>
      <c r="H499" s="11" t="s">
        <v>28</v>
      </c>
      <c r="I499" s="14" t="s">
        <v>539</v>
      </c>
      <c r="J499" s="14" t="s">
        <v>29</v>
      </c>
      <c r="K499" s="15" t="s">
        <v>63</v>
      </c>
      <c r="L499" s="14" t="s">
        <v>563</v>
      </c>
      <c r="M499" s="14"/>
      <c r="N499" s="14" t="s">
        <v>65</v>
      </c>
      <c r="O499" s="14"/>
      <c r="P499" s="15" t="s">
        <v>66</v>
      </c>
      <c r="Q499" s="16">
        <v>9099</v>
      </c>
      <c r="R499" s="17">
        <v>45</v>
      </c>
      <c r="S499" s="18">
        <v>5755.1174999999994</v>
      </c>
      <c r="T499" s="19" t="s">
        <v>34</v>
      </c>
      <c r="U499" s="20" t="s">
        <v>47</v>
      </c>
      <c r="V499" s="22">
        <v>46</v>
      </c>
      <c r="W499" s="22">
        <v>1</v>
      </c>
      <c r="X499" s="23"/>
    </row>
    <row r="500" spans="1:24" s="1" customFormat="1" ht="52.05" customHeight="1" x14ac:dyDescent="0.3">
      <c r="A500" s="11" t="s">
        <v>23</v>
      </c>
      <c r="B500" s="11" t="s">
        <v>566</v>
      </c>
      <c r="C500" s="12" t="s">
        <v>567</v>
      </c>
      <c r="D500" s="59"/>
      <c r="E500" s="39" t="str">
        <f>HYPERLINK("https://www.google.ru/search?q=MT41220-AAT&amp;newwindow=1&amp;tbm=isch","Еще фото")</f>
        <v>Еще фото</v>
      </c>
      <c r="F500" s="13"/>
      <c r="G500" s="11" t="s">
        <v>568</v>
      </c>
      <c r="H500" s="11" t="s">
        <v>28</v>
      </c>
      <c r="I500" s="14" t="s">
        <v>569</v>
      </c>
      <c r="J500" s="14" t="s">
        <v>90</v>
      </c>
      <c r="K500" s="15" t="s">
        <v>30</v>
      </c>
      <c r="L500" s="56" t="s">
        <v>570</v>
      </c>
      <c r="M500" s="14"/>
      <c r="N500" s="14" t="s">
        <v>111</v>
      </c>
      <c r="O500" s="14"/>
      <c r="P500" s="15" t="s">
        <v>571</v>
      </c>
      <c r="Q500" s="16">
        <v>2899</v>
      </c>
      <c r="R500" s="17">
        <v>45</v>
      </c>
      <c r="S500" s="18">
        <v>1833.6174999999998</v>
      </c>
      <c r="T500" s="19" t="s">
        <v>34</v>
      </c>
      <c r="U500" s="20" t="s">
        <v>45</v>
      </c>
      <c r="V500" s="21" t="s">
        <v>46</v>
      </c>
      <c r="W500" s="22">
        <v>3</v>
      </c>
      <c r="X500" s="23"/>
    </row>
    <row r="501" spans="1:24" s="1" customFormat="1" ht="61.05" customHeight="1" x14ac:dyDescent="0.3">
      <c r="A501" s="24" t="s">
        <v>23</v>
      </c>
      <c r="B501" s="24" t="s">
        <v>566</v>
      </c>
      <c r="C501" s="12" t="s">
        <v>567</v>
      </c>
      <c r="D501" s="60"/>
      <c r="E501" s="39" t="str">
        <f>HYPERLINK("https://www.google.ru/search?q=MT41220-AAT&amp;newwindow=1&amp;tbm=isch","Еще фото")</f>
        <v>Еще фото</v>
      </c>
      <c r="F501" s="13"/>
      <c r="G501" s="24" t="s">
        <v>568</v>
      </c>
      <c r="H501" s="24" t="s">
        <v>28</v>
      </c>
      <c r="I501" s="24" t="s">
        <v>569</v>
      </c>
      <c r="J501" s="14" t="s">
        <v>90</v>
      </c>
      <c r="K501" s="15" t="s">
        <v>30</v>
      </c>
      <c r="L501" s="58"/>
      <c r="M501" s="14"/>
      <c r="N501" s="14" t="s">
        <v>111</v>
      </c>
      <c r="O501" s="14"/>
      <c r="P501" s="15" t="s">
        <v>571</v>
      </c>
      <c r="Q501" s="16">
        <v>2899</v>
      </c>
      <c r="R501" s="17">
        <v>45</v>
      </c>
      <c r="S501" s="18">
        <v>1833.6174999999998</v>
      </c>
      <c r="T501" s="19" t="s">
        <v>34</v>
      </c>
      <c r="U501" s="20" t="s">
        <v>35</v>
      </c>
      <c r="V501" s="21" t="s">
        <v>36</v>
      </c>
      <c r="W501" s="22">
        <v>3</v>
      </c>
      <c r="X501" s="23"/>
    </row>
    <row r="502" spans="1:24" s="1" customFormat="1" ht="108" customHeight="1" x14ac:dyDescent="0.3">
      <c r="A502" s="11" t="s">
        <v>23</v>
      </c>
      <c r="B502" s="11" t="s">
        <v>566</v>
      </c>
      <c r="C502" s="12" t="s">
        <v>572</v>
      </c>
      <c r="D502" s="28"/>
      <c r="E502" s="39" t="str">
        <f>HYPERLINK("https://www.google.ru/search?q=MT41220-AFG&amp;newwindow=1&amp;tbm=isch","Еще фото")</f>
        <v>Еще фото</v>
      </c>
      <c r="F502" s="13"/>
      <c r="G502" s="11" t="s">
        <v>568</v>
      </c>
      <c r="H502" s="11" t="s">
        <v>28</v>
      </c>
      <c r="I502" s="14" t="s">
        <v>569</v>
      </c>
      <c r="J502" s="14" t="s">
        <v>90</v>
      </c>
      <c r="K502" s="15" t="s">
        <v>30</v>
      </c>
      <c r="L502" s="14" t="s">
        <v>570</v>
      </c>
      <c r="M502" s="14"/>
      <c r="N502" s="14" t="s">
        <v>111</v>
      </c>
      <c r="O502" s="14"/>
      <c r="P502" s="15" t="s">
        <v>571</v>
      </c>
      <c r="Q502" s="16">
        <v>2899</v>
      </c>
      <c r="R502" s="17">
        <v>45</v>
      </c>
      <c r="S502" s="18">
        <v>1833.6174999999998</v>
      </c>
      <c r="T502" s="19" t="s">
        <v>34</v>
      </c>
      <c r="U502" s="20" t="s">
        <v>45</v>
      </c>
      <c r="V502" s="21" t="s">
        <v>46</v>
      </c>
      <c r="W502" s="22">
        <v>3</v>
      </c>
      <c r="X502" s="23"/>
    </row>
    <row r="503" spans="1:24" s="1" customFormat="1" ht="35" customHeight="1" x14ac:dyDescent="0.3">
      <c r="A503" s="11" t="s">
        <v>23</v>
      </c>
      <c r="B503" s="11" t="s">
        <v>573</v>
      </c>
      <c r="C503" s="12" t="s">
        <v>574</v>
      </c>
      <c r="D503" s="53"/>
      <c r="E503" s="39" t="str">
        <f>HYPERLINK("https://www.google.ru/search?q=MT41225-AAZ&amp;newwindow=1&amp;tbm=isch","Еще фото")</f>
        <v>Еще фото</v>
      </c>
      <c r="F503" s="13"/>
      <c r="G503" s="11" t="s">
        <v>575</v>
      </c>
      <c r="H503" s="11" t="s">
        <v>28</v>
      </c>
      <c r="I503" s="14" t="s">
        <v>569</v>
      </c>
      <c r="J503" s="14" t="s">
        <v>90</v>
      </c>
      <c r="K503" s="15" t="s">
        <v>30</v>
      </c>
      <c r="L503" s="56" t="s">
        <v>576</v>
      </c>
      <c r="M503" s="14"/>
      <c r="N503" s="14" t="s">
        <v>59</v>
      </c>
      <c r="O503" s="14"/>
      <c r="P503" s="15" t="s">
        <v>571</v>
      </c>
      <c r="Q503" s="16">
        <v>3699</v>
      </c>
      <c r="R503" s="17">
        <v>45</v>
      </c>
      <c r="S503" s="18">
        <v>2339.6174999999998</v>
      </c>
      <c r="T503" s="19" t="s">
        <v>34</v>
      </c>
      <c r="U503" s="20" t="s">
        <v>47</v>
      </c>
      <c r="V503" s="21" t="s">
        <v>48</v>
      </c>
      <c r="W503" s="22">
        <v>9</v>
      </c>
      <c r="X503" s="23"/>
    </row>
    <row r="504" spans="1:24" s="1" customFormat="1" ht="35" customHeight="1" x14ac:dyDescent="0.3">
      <c r="A504" s="24" t="s">
        <v>23</v>
      </c>
      <c r="B504" s="24" t="s">
        <v>573</v>
      </c>
      <c r="C504" s="12" t="s">
        <v>574</v>
      </c>
      <c r="D504" s="54"/>
      <c r="E504" s="39" t="str">
        <f>HYPERLINK("https://www.google.ru/search?q=MT41225-AAZ&amp;newwindow=1&amp;tbm=isch","Еще фото")</f>
        <v>Еще фото</v>
      </c>
      <c r="F504" s="13"/>
      <c r="G504" s="24" t="s">
        <v>575</v>
      </c>
      <c r="H504" s="24" t="s">
        <v>28</v>
      </c>
      <c r="I504" s="24" t="s">
        <v>569</v>
      </c>
      <c r="J504" s="14" t="s">
        <v>90</v>
      </c>
      <c r="K504" s="15" t="s">
        <v>30</v>
      </c>
      <c r="L504" s="57"/>
      <c r="M504" s="14"/>
      <c r="N504" s="14" t="s">
        <v>59</v>
      </c>
      <c r="O504" s="14"/>
      <c r="P504" s="15" t="s">
        <v>571</v>
      </c>
      <c r="Q504" s="16">
        <v>3699</v>
      </c>
      <c r="R504" s="17">
        <v>45</v>
      </c>
      <c r="S504" s="18">
        <v>2339.6174999999998</v>
      </c>
      <c r="T504" s="19" t="s">
        <v>34</v>
      </c>
      <c r="U504" s="20" t="s">
        <v>35</v>
      </c>
      <c r="V504" s="21" t="s">
        <v>36</v>
      </c>
      <c r="W504" s="22">
        <v>5</v>
      </c>
      <c r="X504" s="23"/>
    </row>
    <row r="505" spans="1:24" s="1" customFormat="1" ht="37.049999999999997" customHeight="1" x14ac:dyDescent="0.3">
      <c r="A505" s="24" t="s">
        <v>23</v>
      </c>
      <c r="B505" s="24" t="s">
        <v>573</v>
      </c>
      <c r="C505" s="12" t="s">
        <v>574</v>
      </c>
      <c r="D505" s="55"/>
      <c r="E505" s="39" t="str">
        <f>HYPERLINK("https://www.google.ru/search?q=MT41225-AAZ&amp;newwindow=1&amp;tbm=isch","Еще фото")</f>
        <v>Еще фото</v>
      </c>
      <c r="F505" s="13"/>
      <c r="G505" s="24" t="s">
        <v>575</v>
      </c>
      <c r="H505" s="24" t="s">
        <v>28</v>
      </c>
      <c r="I505" s="24" t="s">
        <v>569</v>
      </c>
      <c r="J505" s="14" t="s">
        <v>90</v>
      </c>
      <c r="K505" s="15" t="s">
        <v>30</v>
      </c>
      <c r="L505" s="58"/>
      <c r="M505" s="14"/>
      <c r="N505" s="14" t="s">
        <v>59</v>
      </c>
      <c r="O505" s="14"/>
      <c r="P505" s="15" t="s">
        <v>571</v>
      </c>
      <c r="Q505" s="16">
        <v>3699</v>
      </c>
      <c r="R505" s="17">
        <v>45</v>
      </c>
      <c r="S505" s="18">
        <v>2339.6174999999998</v>
      </c>
      <c r="T505" s="19" t="s">
        <v>34</v>
      </c>
      <c r="U505" s="20" t="s">
        <v>49</v>
      </c>
      <c r="V505" s="21" t="s">
        <v>50</v>
      </c>
      <c r="W505" s="22">
        <v>2</v>
      </c>
      <c r="X505" s="23"/>
    </row>
    <row r="506" spans="1:24" s="1" customFormat="1" ht="35" customHeight="1" x14ac:dyDescent="0.3">
      <c r="A506" s="11" t="s">
        <v>23</v>
      </c>
      <c r="B506" s="11" t="s">
        <v>573</v>
      </c>
      <c r="C506" s="12" t="s">
        <v>577</v>
      </c>
      <c r="D506" s="53"/>
      <c r="E506" s="39" t="str">
        <f>HYPERLINK("https://www.google.ru/search?q=MT41225-NNY&amp;newwindow=1&amp;tbm=isch","Еще фото")</f>
        <v>Еще фото</v>
      </c>
      <c r="F506" s="13"/>
      <c r="G506" s="11" t="s">
        <v>575</v>
      </c>
      <c r="H506" s="11" t="s">
        <v>28</v>
      </c>
      <c r="I506" s="14" t="s">
        <v>569</v>
      </c>
      <c r="J506" s="14" t="s">
        <v>90</v>
      </c>
      <c r="K506" s="15" t="s">
        <v>30</v>
      </c>
      <c r="L506" s="56" t="s">
        <v>576</v>
      </c>
      <c r="M506" s="14"/>
      <c r="N506" s="14" t="s">
        <v>59</v>
      </c>
      <c r="O506" s="14"/>
      <c r="P506" s="15" t="s">
        <v>571</v>
      </c>
      <c r="Q506" s="16">
        <v>3699</v>
      </c>
      <c r="R506" s="17">
        <v>45</v>
      </c>
      <c r="S506" s="18">
        <v>2339.6174999999998</v>
      </c>
      <c r="T506" s="19" t="s">
        <v>34</v>
      </c>
      <c r="U506" s="20" t="s">
        <v>45</v>
      </c>
      <c r="V506" s="21" t="s">
        <v>46</v>
      </c>
      <c r="W506" s="22">
        <v>3</v>
      </c>
      <c r="X506" s="23"/>
    </row>
    <row r="507" spans="1:24" s="1" customFormat="1" ht="35" customHeight="1" x14ac:dyDescent="0.3">
      <c r="A507" s="24" t="s">
        <v>23</v>
      </c>
      <c r="B507" s="24" t="s">
        <v>573</v>
      </c>
      <c r="C507" s="12" t="s">
        <v>577</v>
      </c>
      <c r="D507" s="54"/>
      <c r="E507" s="39" t="str">
        <f>HYPERLINK("https://www.google.ru/search?q=MT41225-NNY&amp;newwindow=1&amp;tbm=isch","Еще фото")</f>
        <v>Еще фото</v>
      </c>
      <c r="F507" s="13"/>
      <c r="G507" s="24" t="s">
        <v>575</v>
      </c>
      <c r="H507" s="24" t="s">
        <v>28</v>
      </c>
      <c r="I507" s="24" t="s">
        <v>569</v>
      </c>
      <c r="J507" s="14" t="s">
        <v>90</v>
      </c>
      <c r="K507" s="15" t="s">
        <v>30</v>
      </c>
      <c r="L507" s="57"/>
      <c r="M507" s="14"/>
      <c r="N507" s="14" t="s">
        <v>59</v>
      </c>
      <c r="O507" s="14"/>
      <c r="P507" s="15" t="s">
        <v>571</v>
      </c>
      <c r="Q507" s="16">
        <v>3699</v>
      </c>
      <c r="R507" s="17">
        <v>45</v>
      </c>
      <c r="S507" s="18">
        <v>2339.6174999999998</v>
      </c>
      <c r="T507" s="19" t="s">
        <v>34</v>
      </c>
      <c r="U507" s="20" t="s">
        <v>47</v>
      </c>
      <c r="V507" s="21" t="s">
        <v>48</v>
      </c>
      <c r="W507" s="22">
        <v>5</v>
      </c>
      <c r="X507" s="23"/>
    </row>
    <row r="508" spans="1:24" s="1" customFormat="1" ht="37.049999999999997" customHeight="1" x14ac:dyDescent="0.3">
      <c r="A508" s="24" t="s">
        <v>23</v>
      </c>
      <c r="B508" s="24" t="s">
        <v>573</v>
      </c>
      <c r="C508" s="12" t="s">
        <v>577</v>
      </c>
      <c r="D508" s="55"/>
      <c r="E508" s="39" t="str">
        <f>HYPERLINK("https://www.google.ru/search?q=MT41225-NNY&amp;newwindow=1&amp;tbm=isch","Еще фото")</f>
        <v>Еще фото</v>
      </c>
      <c r="F508" s="13"/>
      <c r="G508" s="24" t="s">
        <v>575</v>
      </c>
      <c r="H508" s="24" t="s">
        <v>28</v>
      </c>
      <c r="I508" s="24" t="s">
        <v>569</v>
      </c>
      <c r="J508" s="14" t="s">
        <v>90</v>
      </c>
      <c r="K508" s="15" t="s">
        <v>30</v>
      </c>
      <c r="L508" s="58"/>
      <c r="M508" s="14"/>
      <c r="N508" s="14" t="s">
        <v>59</v>
      </c>
      <c r="O508" s="14"/>
      <c r="P508" s="15" t="s">
        <v>571</v>
      </c>
      <c r="Q508" s="16">
        <v>3699</v>
      </c>
      <c r="R508" s="17">
        <v>45</v>
      </c>
      <c r="S508" s="18">
        <v>2339.6174999999998</v>
      </c>
      <c r="T508" s="19" t="s">
        <v>34</v>
      </c>
      <c r="U508" s="20" t="s">
        <v>35</v>
      </c>
      <c r="V508" s="21" t="s">
        <v>36</v>
      </c>
      <c r="W508" s="22">
        <v>2</v>
      </c>
      <c r="X508" s="23"/>
    </row>
    <row r="509" spans="1:24" s="1" customFormat="1" ht="35" customHeight="1" x14ac:dyDescent="0.3">
      <c r="A509" s="11" t="s">
        <v>23</v>
      </c>
      <c r="B509" s="11" t="s">
        <v>578</v>
      </c>
      <c r="C509" s="12" t="s">
        <v>579</v>
      </c>
      <c r="D509" s="53"/>
      <c r="E509" s="39" t="str">
        <f>HYPERLINK("https://www.google.ru/search?q=MT41253-AG&amp;newwindow=1&amp;tbm=isch","Еще фото")</f>
        <v>Еще фото</v>
      </c>
      <c r="F509" s="13"/>
      <c r="G509" s="11" t="s">
        <v>580</v>
      </c>
      <c r="H509" s="11" t="s">
        <v>28</v>
      </c>
      <c r="I509" s="14" t="s">
        <v>569</v>
      </c>
      <c r="J509" s="14" t="s">
        <v>90</v>
      </c>
      <c r="K509" s="15" t="s">
        <v>30</v>
      </c>
      <c r="L509" s="56" t="s">
        <v>581</v>
      </c>
      <c r="M509" s="14"/>
      <c r="N509" s="14" t="s">
        <v>32</v>
      </c>
      <c r="O509" s="14"/>
      <c r="P509" s="15" t="s">
        <v>571</v>
      </c>
      <c r="Q509" s="16">
        <v>3799</v>
      </c>
      <c r="R509" s="17">
        <v>45</v>
      </c>
      <c r="S509" s="18">
        <v>2402.8674999999994</v>
      </c>
      <c r="T509" s="19" t="s">
        <v>34</v>
      </c>
      <c r="U509" s="20" t="s">
        <v>45</v>
      </c>
      <c r="V509" s="21" t="s">
        <v>46</v>
      </c>
      <c r="W509" s="22">
        <v>2</v>
      </c>
      <c r="X509" s="23"/>
    </row>
    <row r="510" spans="1:24" s="1" customFormat="1" ht="35" customHeight="1" x14ac:dyDescent="0.3">
      <c r="A510" s="24" t="s">
        <v>23</v>
      </c>
      <c r="B510" s="24" t="s">
        <v>578</v>
      </c>
      <c r="C510" s="12" t="s">
        <v>579</v>
      </c>
      <c r="D510" s="54"/>
      <c r="E510" s="39" t="str">
        <f>HYPERLINK("https://www.google.ru/search?q=MT41253-AG&amp;newwindow=1&amp;tbm=isch","Еще фото")</f>
        <v>Еще фото</v>
      </c>
      <c r="F510" s="13"/>
      <c r="G510" s="24" t="s">
        <v>580</v>
      </c>
      <c r="H510" s="24" t="s">
        <v>28</v>
      </c>
      <c r="I510" s="24" t="s">
        <v>569</v>
      </c>
      <c r="J510" s="14" t="s">
        <v>90</v>
      </c>
      <c r="K510" s="15" t="s">
        <v>30</v>
      </c>
      <c r="L510" s="57"/>
      <c r="M510" s="14"/>
      <c r="N510" s="14" t="s">
        <v>32</v>
      </c>
      <c r="O510" s="14"/>
      <c r="P510" s="15" t="s">
        <v>571</v>
      </c>
      <c r="Q510" s="16">
        <v>3799</v>
      </c>
      <c r="R510" s="17">
        <v>45</v>
      </c>
      <c r="S510" s="18">
        <v>2402.8674999999994</v>
      </c>
      <c r="T510" s="19" t="s">
        <v>34</v>
      </c>
      <c r="U510" s="20" t="s">
        <v>47</v>
      </c>
      <c r="V510" s="21" t="s">
        <v>48</v>
      </c>
      <c r="W510" s="22">
        <v>2</v>
      </c>
      <c r="X510" s="23"/>
    </row>
    <row r="511" spans="1:24" s="1" customFormat="1" ht="37.049999999999997" customHeight="1" x14ac:dyDescent="0.3">
      <c r="A511" s="24" t="s">
        <v>23</v>
      </c>
      <c r="B511" s="24" t="s">
        <v>578</v>
      </c>
      <c r="C511" s="12" t="s">
        <v>579</v>
      </c>
      <c r="D511" s="55"/>
      <c r="E511" s="39" t="str">
        <f>HYPERLINK("https://www.google.ru/search?q=MT41253-AG&amp;newwindow=1&amp;tbm=isch","Еще фото")</f>
        <v>Еще фото</v>
      </c>
      <c r="F511" s="13"/>
      <c r="G511" s="24" t="s">
        <v>580</v>
      </c>
      <c r="H511" s="24" t="s">
        <v>28</v>
      </c>
      <c r="I511" s="24" t="s">
        <v>569</v>
      </c>
      <c r="J511" s="14" t="s">
        <v>90</v>
      </c>
      <c r="K511" s="15" t="s">
        <v>30</v>
      </c>
      <c r="L511" s="58"/>
      <c r="M511" s="14"/>
      <c r="N511" s="14" t="s">
        <v>32</v>
      </c>
      <c r="O511" s="14"/>
      <c r="P511" s="15" t="s">
        <v>571</v>
      </c>
      <c r="Q511" s="16">
        <v>3799</v>
      </c>
      <c r="R511" s="17">
        <v>45</v>
      </c>
      <c r="S511" s="18">
        <v>2402.8674999999994</v>
      </c>
      <c r="T511" s="19" t="s">
        <v>34</v>
      </c>
      <c r="U511" s="20" t="s">
        <v>49</v>
      </c>
      <c r="V511" s="21" t="s">
        <v>50</v>
      </c>
      <c r="W511" s="22">
        <v>2</v>
      </c>
      <c r="X511" s="23"/>
    </row>
    <row r="512" spans="1:24" s="1" customFormat="1" ht="35" customHeight="1" x14ac:dyDescent="0.3">
      <c r="A512" s="11" t="s">
        <v>23</v>
      </c>
      <c r="B512" s="11" t="s">
        <v>582</v>
      </c>
      <c r="C512" s="12" t="s">
        <v>583</v>
      </c>
      <c r="D512" s="53"/>
      <c r="E512" s="39" t="str">
        <f>HYPERLINK("https://www.google.ru/search?q=MT51955-GYM&amp;newwindow=1&amp;tbm=isch","Еще фото")</f>
        <v>Еще фото</v>
      </c>
      <c r="F512" s="13"/>
      <c r="G512" s="11" t="s">
        <v>580</v>
      </c>
      <c r="H512" s="11" t="s">
        <v>28</v>
      </c>
      <c r="I512" s="14" t="s">
        <v>569</v>
      </c>
      <c r="J512" s="14" t="s">
        <v>29</v>
      </c>
      <c r="K512" s="15" t="s">
        <v>30</v>
      </c>
      <c r="L512" s="56" t="s">
        <v>584</v>
      </c>
      <c r="M512" s="14"/>
      <c r="N512" s="14" t="s">
        <v>32</v>
      </c>
      <c r="O512" s="14"/>
      <c r="P512" s="15" t="s">
        <v>33</v>
      </c>
      <c r="Q512" s="16">
        <v>4699</v>
      </c>
      <c r="R512" s="17">
        <v>45</v>
      </c>
      <c r="S512" s="18">
        <v>2972.1174999999994</v>
      </c>
      <c r="T512" s="19" t="s">
        <v>34</v>
      </c>
      <c r="U512" s="20" t="s">
        <v>45</v>
      </c>
      <c r="V512" s="21" t="s">
        <v>46</v>
      </c>
      <c r="W512" s="22">
        <v>2</v>
      </c>
      <c r="X512" s="23"/>
    </row>
    <row r="513" spans="1:24" s="1" customFormat="1" ht="35" customHeight="1" x14ac:dyDescent="0.3">
      <c r="A513" s="24" t="s">
        <v>23</v>
      </c>
      <c r="B513" s="24" t="s">
        <v>582</v>
      </c>
      <c r="C513" s="12" t="s">
        <v>583</v>
      </c>
      <c r="D513" s="54"/>
      <c r="E513" s="39" t="str">
        <f>HYPERLINK("https://www.google.ru/search?q=MT51955-GYM&amp;newwindow=1&amp;tbm=isch","Еще фото")</f>
        <v>Еще фото</v>
      </c>
      <c r="F513" s="13"/>
      <c r="G513" s="24" t="s">
        <v>580</v>
      </c>
      <c r="H513" s="24" t="s">
        <v>28</v>
      </c>
      <c r="I513" s="24" t="s">
        <v>569</v>
      </c>
      <c r="J513" s="14" t="s">
        <v>29</v>
      </c>
      <c r="K513" s="15" t="s">
        <v>30</v>
      </c>
      <c r="L513" s="57"/>
      <c r="M513" s="14"/>
      <c r="N513" s="14" t="s">
        <v>32</v>
      </c>
      <c r="O513" s="14"/>
      <c r="P513" s="15" t="s">
        <v>33</v>
      </c>
      <c r="Q513" s="16">
        <v>4699</v>
      </c>
      <c r="R513" s="17">
        <v>45</v>
      </c>
      <c r="S513" s="18">
        <v>2972.1174999999994</v>
      </c>
      <c r="T513" s="19" t="s">
        <v>34</v>
      </c>
      <c r="U513" s="20" t="s">
        <v>35</v>
      </c>
      <c r="V513" s="21" t="s">
        <v>36</v>
      </c>
      <c r="W513" s="22">
        <v>1</v>
      </c>
      <c r="X513" s="23"/>
    </row>
    <row r="514" spans="1:24" s="1" customFormat="1" ht="37.049999999999997" customHeight="1" x14ac:dyDescent="0.3">
      <c r="A514" s="24" t="s">
        <v>23</v>
      </c>
      <c r="B514" s="24" t="s">
        <v>582</v>
      </c>
      <c r="C514" s="12" t="s">
        <v>583</v>
      </c>
      <c r="D514" s="55"/>
      <c r="E514" s="39" t="str">
        <f>HYPERLINK("https://www.google.ru/search?q=MT51955-GYM&amp;newwindow=1&amp;tbm=isch","Еще фото")</f>
        <v>Еще фото</v>
      </c>
      <c r="F514" s="13"/>
      <c r="G514" s="24" t="s">
        <v>580</v>
      </c>
      <c r="H514" s="24" t="s">
        <v>28</v>
      </c>
      <c r="I514" s="24" t="s">
        <v>569</v>
      </c>
      <c r="J514" s="14" t="s">
        <v>29</v>
      </c>
      <c r="K514" s="15" t="s">
        <v>30</v>
      </c>
      <c r="L514" s="58"/>
      <c r="M514" s="14"/>
      <c r="N514" s="14" t="s">
        <v>32</v>
      </c>
      <c r="O514" s="14"/>
      <c r="P514" s="15" t="s">
        <v>33</v>
      </c>
      <c r="Q514" s="16">
        <v>4699</v>
      </c>
      <c r="R514" s="17">
        <v>45</v>
      </c>
      <c r="S514" s="18">
        <v>2972.1174999999994</v>
      </c>
      <c r="T514" s="19" t="s">
        <v>34</v>
      </c>
      <c r="U514" s="20" t="s">
        <v>49</v>
      </c>
      <c r="V514" s="21" t="s">
        <v>50</v>
      </c>
      <c r="W514" s="22">
        <v>2</v>
      </c>
      <c r="X514" s="23"/>
    </row>
    <row r="515" spans="1:24" s="1" customFormat="1" ht="52.05" customHeight="1" x14ac:dyDescent="0.3">
      <c r="A515" s="11" t="s">
        <v>23</v>
      </c>
      <c r="B515" s="11" t="s">
        <v>585</v>
      </c>
      <c r="C515" s="12" t="s">
        <v>586</v>
      </c>
      <c r="D515" s="59"/>
      <c r="E515" s="39" t="str">
        <f>HYPERLINK("https://www.google.ru/search?q=MT6105FK-WT&amp;newwindow=1&amp;tbm=isch","Еще фото")</f>
        <v>Еще фото</v>
      </c>
      <c r="F515" s="13"/>
      <c r="G515" s="11" t="s">
        <v>580</v>
      </c>
      <c r="H515" s="11" t="s">
        <v>28</v>
      </c>
      <c r="I515" s="14" t="s">
        <v>569</v>
      </c>
      <c r="J515" s="14" t="s">
        <v>29</v>
      </c>
      <c r="K515" s="15" t="s">
        <v>30</v>
      </c>
      <c r="L515" s="56" t="s">
        <v>587</v>
      </c>
      <c r="M515" s="14"/>
      <c r="N515" s="14" t="s">
        <v>145</v>
      </c>
      <c r="O515" s="14"/>
      <c r="P515" s="15" t="s">
        <v>33</v>
      </c>
      <c r="Q515" s="16">
        <v>3099</v>
      </c>
      <c r="R515" s="17">
        <v>45</v>
      </c>
      <c r="S515" s="18">
        <v>1960.1174999999998</v>
      </c>
      <c r="T515" s="19" t="s">
        <v>34</v>
      </c>
      <c r="U515" s="20" t="s">
        <v>45</v>
      </c>
      <c r="V515" s="21" t="s">
        <v>46</v>
      </c>
      <c r="W515" s="22">
        <v>3</v>
      </c>
      <c r="X515" s="23"/>
    </row>
    <row r="516" spans="1:24" s="1" customFormat="1" ht="61.05" customHeight="1" x14ac:dyDescent="0.3">
      <c r="A516" s="24" t="s">
        <v>23</v>
      </c>
      <c r="B516" s="24" t="s">
        <v>585</v>
      </c>
      <c r="C516" s="12" t="s">
        <v>586</v>
      </c>
      <c r="D516" s="60"/>
      <c r="E516" s="39" t="str">
        <f>HYPERLINK("https://www.google.ru/search?q=MT6105FK-WT&amp;newwindow=1&amp;tbm=isch","Еще фото")</f>
        <v>Еще фото</v>
      </c>
      <c r="F516" s="13"/>
      <c r="G516" s="24" t="s">
        <v>580</v>
      </c>
      <c r="H516" s="24" t="s">
        <v>28</v>
      </c>
      <c r="I516" s="24" t="s">
        <v>569</v>
      </c>
      <c r="J516" s="14" t="s">
        <v>29</v>
      </c>
      <c r="K516" s="15" t="s">
        <v>30</v>
      </c>
      <c r="L516" s="58"/>
      <c r="M516" s="14"/>
      <c r="N516" s="14" t="s">
        <v>145</v>
      </c>
      <c r="O516" s="14"/>
      <c r="P516" s="15" t="s">
        <v>33</v>
      </c>
      <c r="Q516" s="16">
        <v>3099</v>
      </c>
      <c r="R516" s="17">
        <v>45</v>
      </c>
      <c r="S516" s="18">
        <v>1960.1174999999998</v>
      </c>
      <c r="T516" s="19" t="s">
        <v>34</v>
      </c>
      <c r="U516" s="20" t="s">
        <v>47</v>
      </c>
      <c r="V516" s="21" t="s">
        <v>48</v>
      </c>
      <c r="W516" s="22">
        <v>3</v>
      </c>
      <c r="X516" s="23"/>
    </row>
    <row r="517" spans="1:24" s="1" customFormat="1" ht="52.05" customHeight="1" x14ac:dyDescent="0.3">
      <c r="A517" s="11" t="s">
        <v>23</v>
      </c>
      <c r="B517" s="11" t="s">
        <v>588</v>
      </c>
      <c r="C517" s="12" t="s">
        <v>589</v>
      </c>
      <c r="D517" s="59"/>
      <c r="E517" s="39" t="str">
        <f>HYPERLINK("https://www.google.ru/search?q=MT6161TQ-BK&amp;newwindow=1&amp;tbm=isch","Еще фото")</f>
        <v>Еще фото</v>
      </c>
      <c r="F517" s="13"/>
      <c r="G517" s="11" t="s">
        <v>580</v>
      </c>
      <c r="H517" s="11" t="s">
        <v>28</v>
      </c>
      <c r="I517" s="14" t="s">
        <v>569</v>
      </c>
      <c r="J517" s="14" t="s">
        <v>29</v>
      </c>
      <c r="K517" s="15" t="s">
        <v>30</v>
      </c>
      <c r="L517" s="56" t="s">
        <v>590</v>
      </c>
      <c r="M517" s="14"/>
      <c r="N517" s="14" t="s">
        <v>43</v>
      </c>
      <c r="O517" s="14"/>
      <c r="P517" s="15" t="s">
        <v>33</v>
      </c>
      <c r="Q517" s="16">
        <v>5399</v>
      </c>
      <c r="R517" s="17">
        <v>45</v>
      </c>
      <c r="S517" s="18">
        <v>3414.8674999999994</v>
      </c>
      <c r="T517" s="19" t="s">
        <v>34</v>
      </c>
      <c r="U517" s="20" t="s">
        <v>45</v>
      </c>
      <c r="V517" s="21" t="s">
        <v>46</v>
      </c>
      <c r="W517" s="22">
        <v>4</v>
      </c>
      <c r="X517" s="23"/>
    </row>
    <row r="518" spans="1:24" s="1" customFormat="1" ht="61.05" customHeight="1" x14ac:dyDescent="0.3">
      <c r="A518" s="24" t="s">
        <v>23</v>
      </c>
      <c r="B518" s="24" t="s">
        <v>588</v>
      </c>
      <c r="C518" s="12" t="s">
        <v>589</v>
      </c>
      <c r="D518" s="60"/>
      <c r="E518" s="39" t="str">
        <f>HYPERLINK("https://www.google.ru/search?q=MT6161TQ-BK&amp;newwindow=1&amp;tbm=isch","Еще фото")</f>
        <v>Еще фото</v>
      </c>
      <c r="F518" s="13"/>
      <c r="G518" s="24" t="s">
        <v>580</v>
      </c>
      <c r="H518" s="24" t="s">
        <v>28</v>
      </c>
      <c r="I518" s="24" t="s">
        <v>569</v>
      </c>
      <c r="J518" s="14" t="s">
        <v>29</v>
      </c>
      <c r="K518" s="15" t="s">
        <v>30</v>
      </c>
      <c r="L518" s="58"/>
      <c r="M518" s="14"/>
      <c r="N518" s="14" t="s">
        <v>43</v>
      </c>
      <c r="O518" s="14"/>
      <c r="P518" s="15" t="s">
        <v>33</v>
      </c>
      <c r="Q518" s="16">
        <v>5399</v>
      </c>
      <c r="R518" s="17">
        <v>45</v>
      </c>
      <c r="S518" s="18">
        <v>3414.8674999999994</v>
      </c>
      <c r="T518" s="19" t="s">
        <v>34</v>
      </c>
      <c r="U518" s="20" t="s">
        <v>47</v>
      </c>
      <c r="V518" s="21" t="s">
        <v>48</v>
      </c>
      <c r="W518" s="22">
        <v>1</v>
      </c>
      <c r="X518" s="23"/>
    </row>
    <row r="519" spans="1:24" s="1" customFormat="1" ht="52.05" customHeight="1" x14ac:dyDescent="0.3">
      <c r="A519" s="11" t="s">
        <v>23</v>
      </c>
      <c r="B519" s="11" t="s">
        <v>588</v>
      </c>
      <c r="C519" s="12" t="s">
        <v>591</v>
      </c>
      <c r="D519" s="59"/>
      <c r="E519" s="39" t="str">
        <f>HYPERLINK("https://www.google.ru/search?q=MT6161TQ-SST&amp;newwindow=1&amp;tbm=isch","Еще фото")</f>
        <v>Еще фото</v>
      </c>
      <c r="F519" s="13"/>
      <c r="G519" s="11" t="s">
        <v>580</v>
      </c>
      <c r="H519" s="11" t="s">
        <v>28</v>
      </c>
      <c r="I519" s="14" t="s">
        <v>569</v>
      </c>
      <c r="J519" s="14" t="s">
        <v>29</v>
      </c>
      <c r="K519" s="15" t="s">
        <v>30</v>
      </c>
      <c r="L519" s="56" t="s">
        <v>590</v>
      </c>
      <c r="M519" s="14"/>
      <c r="N519" s="14" t="s">
        <v>145</v>
      </c>
      <c r="O519" s="14"/>
      <c r="P519" s="15" t="s">
        <v>33</v>
      </c>
      <c r="Q519" s="16">
        <v>5399</v>
      </c>
      <c r="R519" s="17">
        <v>45</v>
      </c>
      <c r="S519" s="18">
        <v>3414.8674999999994</v>
      </c>
      <c r="T519" s="19" t="s">
        <v>34</v>
      </c>
      <c r="U519" s="20" t="s">
        <v>45</v>
      </c>
      <c r="V519" s="21" t="s">
        <v>46</v>
      </c>
      <c r="W519" s="22">
        <v>1</v>
      </c>
      <c r="X519" s="23"/>
    </row>
    <row r="520" spans="1:24" s="1" customFormat="1" ht="61.05" customHeight="1" x14ac:dyDescent="0.3">
      <c r="A520" s="24" t="s">
        <v>23</v>
      </c>
      <c r="B520" s="24" t="s">
        <v>588</v>
      </c>
      <c r="C520" s="12" t="s">
        <v>591</v>
      </c>
      <c r="D520" s="60"/>
      <c r="E520" s="39" t="str">
        <f>HYPERLINK("https://www.google.ru/search?q=MT6161TQ-SST&amp;newwindow=1&amp;tbm=isch","Еще фото")</f>
        <v>Еще фото</v>
      </c>
      <c r="F520" s="13"/>
      <c r="G520" s="24" t="s">
        <v>580</v>
      </c>
      <c r="H520" s="24" t="s">
        <v>28</v>
      </c>
      <c r="I520" s="24" t="s">
        <v>569</v>
      </c>
      <c r="J520" s="14" t="s">
        <v>29</v>
      </c>
      <c r="K520" s="15" t="s">
        <v>30</v>
      </c>
      <c r="L520" s="58"/>
      <c r="M520" s="14"/>
      <c r="N520" s="14" t="s">
        <v>145</v>
      </c>
      <c r="O520" s="14"/>
      <c r="P520" s="15" t="s">
        <v>33</v>
      </c>
      <c r="Q520" s="16">
        <v>5399</v>
      </c>
      <c r="R520" s="17">
        <v>45</v>
      </c>
      <c r="S520" s="18">
        <v>3414.8674999999994</v>
      </c>
      <c r="T520" s="19" t="s">
        <v>34</v>
      </c>
      <c r="U520" s="20" t="s">
        <v>37</v>
      </c>
      <c r="V520" s="21" t="s">
        <v>38</v>
      </c>
      <c r="W520" s="22">
        <v>1</v>
      </c>
      <c r="X520" s="23"/>
    </row>
    <row r="521" spans="1:24" s="1" customFormat="1" ht="108" customHeight="1" x14ac:dyDescent="0.3">
      <c r="A521" s="11" t="s">
        <v>23</v>
      </c>
      <c r="B521" s="11" t="s">
        <v>592</v>
      </c>
      <c r="C521" s="12" t="s">
        <v>593</v>
      </c>
      <c r="D521" s="28"/>
      <c r="E521" s="39" t="str">
        <f>HYPERLINK("https://www.google.ru/search?q=MT61H0DX-BK&amp;newwindow=1&amp;tbm=isch","Еще фото")</f>
        <v>Еще фото</v>
      </c>
      <c r="F521" s="13"/>
      <c r="G521" s="11" t="s">
        <v>580</v>
      </c>
      <c r="H521" s="11" t="s">
        <v>28</v>
      </c>
      <c r="I521" s="14" t="s">
        <v>569</v>
      </c>
      <c r="J521" s="14" t="s">
        <v>29</v>
      </c>
      <c r="K521" s="15" t="s">
        <v>30</v>
      </c>
      <c r="L521" s="14" t="s">
        <v>594</v>
      </c>
      <c r="M521" s="14"/>
      <c r="N521" s="14" t="s">
        <v>43</v>
      </c>
      <c r="O521" s="14"/>
      <c r="P521" s="15" t="s">
        <v>33</v>
      </c>
      <c r="Q521" s="16">
        <v>4199</v>
      </c>
      <c r="R521" s="17">
        <v>45</v>
      </c>
      <c r="S521" s="18">
        <v>2655.8674999999994</v>
      </c>
      <c r="T521" s="19" t="s">
        <v>34</v>
      </c>
      <c r="U521" s="20" t="s">
        <v>45</v>
      </c>
      <c r="V521" s="21" t="s">
        <v>46</v>
      </c>
      <c r="W521" s="22">
        <v>3</v>
      </c>
      <c r="X521" s="23"/>
    </row>
    <row r="522" spans="1:24" s="1" customFormat="1" ht="35" customHeight="1" x14ac:dyDescent="0.3">
      <c r="A522" s="11" t="s">
        <v>23</v>
      </c>
      <c r="B522" s="11" t="s">
        <v>595</v>
      </c>
      <c r="C522" s="12" t="s">
        <v>596</v>
      </c>
      <c r="D522" s="53"/>
      <c r="E522" s="39" t="str">
        <f>HYPERLINK("https://www.google.ru/search?q=MT61H51D-ABC&amp;newwindow=1&amp;tbm=isch","Еще фото")</f>
        <v>Еще фото</v>
      </c>
      <c r="F522" s="13"/>
      <c r="G522" s="11" t="s">
        <v>580</v>
      </c>
      <c r="H522" s="11" t="s">
        <v>28</v>
      </c>
      <c r="I522" s="14" t="s">
        <v>569</v>
      </c>
      <c r="J522" s="14" t="s">
        <v>29</v>
      </c>
      <c r="K522" s="15" t="s">
        <v>30</v>
      </c>
      <c r="L522" s="56" t="s">
        <v>597</v>
      </c>
      <c r="M522" s="14"/>
      <c r="N522" s="14" t="s">
        <v>52</v>
      </c>
      <c r="O522" s="14"/>
      <c r="P522" s="15" t="s">
        <v>33</v>
      </c>
      <c r="Q522" s="16">
        <v>4099</v>
      </c>
      <c r="R522" s="17">
        <v>45</v>
      </c>
      <c r="S522" s="18">
        <v>2592.6174999999994</v>
      </c>
      <c r="T522" s="19" t="s">
        <v>34</v>
      </c>
      <c r="U522" s="20" t="s">
        <v>45</v>
      </c>
      <c r="V522" s="21" t="s">
        <v>46</v>
      </c>
      <c r="W522" s="22">
        <v>2</v>
      </c>
      <c r="X522" s="23"/>
    </row>
    <row r="523" spans="1:24" s="1" customFormat="1" ht="35" customHeight="1" x14ac:dyDescent="0.3">
      <c r="A523" s="24" t="s">
        <v>23</v>
      </c>
      <c r="B523" s="24" t="s">
        <v>595</v>
      </c>
      <c r="C523" s="12" t="s">
        <v>596</v>
      </c>
      <c r="D523" s="54"/>
      <c r="E523" s="39" t="str">
        <f>HYPERLINK("https://www.google.ru/search?q=MT61H51D-ABC&amp;newwindow=1&amp;tbm=isch","Еще фото")</f>
        <v>Еще фото</v>
      </c>
      <c r="F523" s="13"/>
      <c r="G523" s="24" t="s">
        <v>580</v>
      </c>
      <c r="H523" s="24" t="s">
        <v>28</v>
      </c>
      <c r="I523" s="24" t="s">
        <v>569</v>
      </c>
      <c r="J523" s="14" t="s">
        <v>29</v>
      </c>
      <c r="K523" s="15" t="s">
        <v>30</v>
      </c>
      <c r="L523" s="57"/>
      <c r="M523" s="14"/>
      <c r="N523" s="14" t="s">
        <v>52</v>
      </c>
      <c r="O523" s="14"/>
      <c r="P523" s="15" t="s">
        <v>33</v>
      </c>
      <c r="Q523" s="16">
        <v>4099</v>
      </c>
      <c r="R523" s="17">
        <v>45</v>
      </c>
      <c r="S523" s="18">
        <v>2592.6174999999994</v>
      </c>
      <c r="T523" s="19" t="s">
        <v>34</v>
      </c>
      <c r="U523" s="20" t="s">
        <v>47</v>
      </c>
      <c r="V523" s="21" t="s">
        <v>48</v>
      </c>
      <c r="W523" s="22">
        <v>5</v>
      </c>
      <c r="X523" s="23"/>
    </row>
    <row r="524" spans="1:24" s="1" customFormat="1" ht="37.049999999999997" customHeight="1" x14ac:dyDescent="0.3">
      <c r="A524" s="24" t="s">
        <v>23</v>
      </c>
      <c r="B524" s="24" t="s">
        <v>595</v>
      </c>
      <c r="C524" s="12" t="s">
        <v>596</v>
      </c>
      <c r="D524" s="55"/>
      <c r="E524" s="39" t="str">
        <f>HYPERLINK("https://www.google.ru/search?q=MT61H51D-ABC&amp;newwindow=1&amp;tbm=isch","Еще фото")</f>
        <v>Еще фото</v>
      </c>
      <c r="F524" s="13"/>
      <c r="G524" s="24" t="s">
        <v>580</v>
      </c>
      <c r="H524" s="24" t="s">
        <v>28</v>
      </c>
      <c r="I524" s="24" t="s">
        <v>569</v>
      </c>
      <c r="J524" s="14" t="s">
        <v>29</v>
      </c>
      <c r="K524" s="15" t="s">
        <v>30</v>
      </c>
      <c r="L524" s="58"/>
      <c r="M524" s="14"/>
      <c r="N524" s="14" t="s">
        <v>52</v>
      </c>
      <c r="O524" s="14"/>
      <c r="P524" s="15" t="s">
        <v>33</v>
      </c>
      <c r="Q524" s="16">
        <v>4099</v>
      </c>
      <c r="R524" s="17">
        <v>45</v>
      </c>
      <c r="S524" s="18">
        <v>2592.6174999999994</v>
      </c>
      <c r="T524" s="19" t="s">
        <v>34</v>
      </c>
      <c r="U524" s="20" t="s">
        <v>49</v>
      </c>
      <c r="V524" s="21" t="s">
        <v>50</v>
      </c>
      <c r="W524" s="22">
        <v>2</v>
      </c>
      <c r="X524" s="23"/>
    </row>
    <row r="525" spans="1:24" s="1" customFormat="1" ht="52.05" customHeight="1" x14ac:dyDescent="0.3">
      <c r="A525" s="11" t="s">
        <v>23</v>
      </c>
      <c r="B525" s="11" t="s">
        <v>595</v>
      </c>
      <c r="C525" s="12" t="s">
        <v>598</v>
      </c>
      <c r="D525" s="59"/>
      <c r="E525" s="39" t="str">
        <f>HYPERLINK("https://www.google.ru/search?q=MT61H51D-BK&amp;newwindow=1&amp;tbm=isch","Еще фото")</f>
        <v>Еще фото</v>
      </c>
      <c r="F525" s="13"/>
      <c r="G525" s="11" t="s">
        <v>580</v>
      </c>
      <c r="H525" s="11" t="s">
        <v>28</v>
      </c>
      <c r="I525" s="14" t="s">
        <v>569</v>
      </c>
      <c r="J525" s="14" t="s">
        <v>29</v>
      </c>
      <c r="K525" s="15" t="s">
        <v>30</v>
      </c>
      <c r="L525" s="56" t="s">
        <v>597</v>
      </c>
      <c r="M525" s="14"/>
      <c r="N525" s="14" t="s">
        <v>43</v>
      </c>
      <c r="O525" s="14"/>
      <c r="P525" s="15" t="s">
        <v>33</v>
      </c>
      <c r="Q525" s="16">
        <v>4099</v>
      </c>
      <c r="R525" s="17">
        <v>45</v>
      </c>
      <c r="S525" s="18">
        <v>2592.6174999999994</v>
      </c>
      <c r="T525" s="19" t="s">
        <v>34</v>
      </c>
      <c r="U525" s="20" t="s">
        <v>45</v>
      </c>
      <c r="V525" s="21" t="s">
        <v>46</v>
      </c>
      <c r="W525" s="22">
        <v>1</v>
      </c>
      <c r="X525" s="23"/>
    </row>
    <row r="526" spans="1:24" s="1" customFormat="1" ht="61.05" customHeight="1" x14ac:dyDescent="0.3">
      <c r="A526" s="24" t="s">
        <v>23</v>
      </c>
      <c r="B526" s="24" t="s">
        <v>595</v>
      </c>
      <c r="C526" s="12" t="s">
        <v>598</v>
      </c>
      <c r="D526" s="60"/>
      <c r="E526" s="39" t="str">
        <f>HYPERLINK("https://www.google.ru/search?q=MT61H51D-BK&amp;newwindow=1&amp;tbm=isch","Еще фото")</f>
        <v>Еще фото</v>
      </c>
      <c r="F526" s="13"/>
      <c r="G526" s="24" t="s">
        <v>580</v>
      </c>
      <c r="H526" s="24" t="s">
        <v>28</v>
      </c>
      <c r="I526" s="24" t="s">
        <v>569</v>
      </c>
      <c r="J526" s="14" t="s">
        <v>29</v>
      </c>
      <c r="K526" s="15" t="s">
        <v>30</v>
      </c>
      <c r="L526" s="58"/>
      <c r="M526" s="14"/>
      <c r="N526" s="14" t="s">
        <v>43</v>
      </c>
      <c r="O526" s="14"/>
      <c r="P526" s="15" t="s">
        <v>33</v>
      </c>
      <c r="Q526" s="16">
        <v>4099</v>
      </c>
      <c r="R526" s="17">
        <v>45</v>
      </c>
      <c r="S526" s="18">
        <v>2592.6174999999994</v>
      </c>
      <c r="T526" s="19" t="s">
        <v>34</v>
      </c>
      <c r="U526" s="20" t="s">
        <v>47</v>
      </c>
      <c r="V526" s="21" t="s">
        <v>48</v>
      </c>
      <c r="W526" s="22">
        <v>5</v>
      </c>
      <c r="X526" s="23"/>
    </row>
    <row r="527" spans="1:24" s="1" customFormat="1" ht="26" customHeight="1" x14ac:dyDescent="0.3">
      <c r="A527" s="11" t="s">
        <v>23</v>
      </c>
      <c r="B527" s="11" t="s">
        <v>595</v>
      </c>
      <c r="C527" s="12" t="s">
        <v>599</v>
      </c>
      <c r="D527" s="53"/>
      <c r="E527" s="39" t="str">
        <f>HYPERLINK("https://www.google.ru/search?q=MT61H51D-WT&amp;newwindow=1&amp;tbm=isch","Еще фото")</f>
        <v>Еще фото</v>
      </c>
      <c r="F527" s="13"/>
      <c r="G527" s="11" t="s">
        <v>580</v>
      </c>
      <c r="H527" s="11" t="s">
        <v>28</v>
      </c>
      <c r="I527" s="14" t="s">
        <v>569</v>
      </c>
      <c r="J527" s="14" t="s">
        <v>29</v>
      </c>
      <c r="K527" s="15" t="s">
        <v>30</v>
      </c>
      <c r="L527" s="56" t="s">
        <v>597</v>
      </c>
      <c r="M527" s="14"/>
      <c r="N527" s="14" t="s">
        <v>145</v>
      </c>
      <c r="O527" s="14"/>
      <c r="P527" s="15" t="s">
        <v>33</v>
      </c>
      <c r="Q527" s="16">
        <v>4099</v>
      </c>
      <c r="R527" s="17">
        <v>45</v>
      </c>
      <c r="S527" s="18">
        <v>2592.6174999999994</v>
      </c>
      <c r="T527" s="19" t="s">
        <v>34</v>
      </c>
      <c r="U527" s="20" t="s">
        <v>45</v>
      </c>
      <c r="V527" s="21" t="s">
        <v>46</v>
      </c>
      <c r="W527" s="22">
        <v>1</v>
      </c>
      <c r="X527" s="23"/>
    </row>
    <row r="528" spans="1:24" s="1" customFormat="1" ht="26" customHeight="1" x14ac:dyDescent="0.3">
      <c r="A528" s="24" t="s">
        <v>23</v>
      </c>
      <c r="B528" s="24" t="s">
        <v>595</v>
      </c>
      <c r="C528" s="12" t="s">
        <v>599</v>
      </c>
      <c r="D528" s="54"/>
      <c r="E528" s="39" t="str">
        <f>HYPERLINK("https://www.google.ru/search?q=MT61H51D-WT&amp;newwindow=1&amp;tbm=isch","Еще фото")</f>
        <v>Еще фото</v>
      </c>
      <c r="F528" s="13"/>
      <c r="G528" s="24" t="s">
        <v>580</v>
      </c>
      <c r="H528" s="24" t="s">
        <v>28</v>
      </c>
      <c r="I528" s="24" t="s">
        <v>569</v>
      </c>
      <c r="J528" s="14" t="s">
        <v>29</v>
      </c>
      <c r="K528" s="15" t="s">
        <v>30</v>
      </c>
      <c r="L528" s="57"/>
      <c r="M528" s="14"/>
      <c r="N528" s="14" t="s">
        <v>145</v>
      </c>
      <c r="O528" s="14"/>
      <c r="P528" s="15" t="s">
        <v>33</v>
      </c>
      <c r="Q528" s="16">
        <v>4099</v>
      </c>
      <c r="R528" s="17">
        <v>45</v>
      </c>
      <c r="S528" s="18">
        <v>2592.6174999999994</v>
      </c>
      <c r="T528" s="19" t="s">
        <v>34</v>
      </c>
      <c r="U528" s="20" t="s">
        <v>47</v>
      </c>
      <c r="V528" s="21" t="s">
        <v>48</v>
      </c>
      <c r="W528" s="22">
        <v>5</v>
      </c>
      <c r="X528" s="23"/>
    </row>
    <row r="529" spans="1:24" s="1" customFormat="1" ht="26" customHeight="1" x14ac:dyDescent="0.3">
      <c r="A529" s="24" t="s">
        <v>23</v>
      </c>
      <c r="B529" s="24" t="s">
        <v>595</v>
      </c>
      <c r="C529" s="12" t="s">
        <v>599</v>
      </c>
      <c r="D529" s="54"/>
      <c r="E529" s="39" t="str">
        <f>HYPERLINK("https://www.google.ru/search?q=MT61H51D-WT&amp;newwindow=1&amp;tbm=isch","Еще фото")</f>
        <v>Еще фото</v>
      </c>
      <c r="F529" s="13"/>
      <c r="G529" s="24" t="s">
        <v>580</v>
      </c>
      <c r="H529" s="24" t="s">
        <v>28</v>
      </c>
      <c r="I529" s="24" t="s">
        <v>569</v>
      </c>
      <c r="J529" s="14" t="s">
        <v>29</v>
      </c>
      <c r="K529" s="15" t="s">
        <v>30</v>
      </c>
      <c r="L529" s="57"/>
      <c r="M529" s="14"/>
      <c r="N529" s="14" t="s">
        <v>145</v>
      </c>
      <c r="O529" s="14"/>
      <c r="P529" s="15" t="s">
        <v>33</v>
      </c>
      <c r="Q529" s="16">
        <v>4099</v>
      </c>
      <c r="R529" s="17">
        <v>45</v>
      </c>
      <c r="S529" s="18">
        <v>2592.6174999999994</v>
      </c>
      <c r="T529" s="19" t="s">
        <v>34</v>
      </c>
      <c r="U529" s="20" t="s">
        <v>35</v>
      </c>
      <c r="V529" s="21" t="s">
        <v>36</v>
      </c>
      <c r="W529" s="22">
        <v>3</v>
      </c>
      <c r="X529" s="23"/>
    </row>
    <row r="530" spans="1:24" s="1" customFormat="1" ht="26" customHeight="1" x14ac:dyDescent="0.3">
      <c r="A530" s="24" t="s">
        <v>23</v>
      </c>
      <c r="B530" s="24" t="s">
        <v>595</v>
      </c>
      <c r="C530" s="12" t="s">
        <v>599</v>
      </c>
      <c r="D530" s="55"/>
      <c r="E530" s="39" t="str">
        <f>HYPERLINK("https://www.google.ru/search?q=MT61H51D-WT&amp;newwindow=1&amp;tbm=isch","Еще фото")</f>
        <v>Еще фото</v>
      </c>
      <c r="F530" s="13"/>
      <c r="G530" s="24" t="s">
        <v>580</v>
      </c>
      <c r="H530" s="24" t="s">
        <v>28</v>
      </c>
      <c r="I530" s="24" t="s">
        <v>569</v>
      </c>
      <c r="J530" s="14" t="s">
        <v>29</v>
      </c>
      <c r="K530" s="15" t="s">
        <v>30</v>
      </c>
      <c r="L530" s="58"/>
      <c r="M530" s="14"/>
      <c r="N530" s="14" t="s">
        <v>145</v>
      </c>
      <c r="O530" s="14"/>
      <c r="P530" s="15" t="s">
        <v>33</v>
      </c>
      <c r="Q530" s="16">
        <v>4099</v>
      </c>
      <c r="R530" s="17">
        <v>45</v>
      </c>
      <c r="S530" s="18">
        <v>2592.6174999999994</v>
      </c>
      <c r="T530" s="19" t="s">
        <v>34</v>
      </c>
      <c r="U530" s="20" t="s">
        <v>49</v>
      </c>
      <c r="V530" s="21" t="s">
        <v>50</v>
      </c>
      <c r="W530" s="22">
        <v>1</v>
      </c>
      <c r="X530" s="23"/>
    </row>
    <row r="531" spans="1:24" s="1" customFormat="1" ht="26" customHeight="1" x14ac:dyDescent="0.3">
      <c r="A531" s="11" t="s">
        <v>23</v>
      </c>
      <c r="B531" s="11" t="s">
        <v>600</v>
      </c>
      <c r="C531" s="12" t="s">
        <v>601</v>
      </c>
      <c r="D531" s="53"/>
      <c r="E531" s="39" t="str">
        <f>HYPERLINK("https://www.google.ru/search?q=MT61Y0XJ-AG&amp;newwindow=1&amp;tbm=isch","Еще фото")</f>
        <v>Еще фото</v>
      </c>
      <c r="F531" s="13"/>
      <c r="G531" s="11" t="s">
        <v>580</v>
      </c>
      <c r="H531" s="11" t="s">
        <v>28</v>
      </c>
      <c r="I531" s="14" t="s">
        <v>569</v>
      </c>
      <c r="J531" s="14" t="s">
        <v>29</v>
      </c>
      <c r="K531" s="15" t="s">
        <v>30</v>
      </c>
      <c r="L531" s="56" t="s">
        <v>602</v>
      </c>
      <c r="M531" s="14"/>
      <c r="N531" s="14" t="s">
        <v>32</v>
      </c>
      <c r="O531" s="14"/>
      <c r="P531" s="15" t="s">
        <v>603</v>
      </c>
      <c r="Q531" s="16">
        <v>2699</v>
      </c>
      <c r="R531" s="17">
        <v>45</v>
      </c>
      <c r="S531" s="18">
        <v>1707.1174999999998</v>
      </c>
      <c r="T531" s="19" t="s">
        <v>34</v>
      </c>
      <c r="U531" s="20" t="s">
        <v>45</v>
      </c>
      <c r="V531" s="21" t="s">
        <v>46</v>
      </c>
      <c r="W531" s="22">
        <v>7</v>
      </c>
      <c r="X531" s="23"/>
    </row>
    <row r="532" spans="1:24" s="1" customFormat="1" ht="26" customHeight="1" x14ac:dyDescent="0.3">
      <c r="A532" s="24" t="s">
        <v>23</v>
      </c>
      <c r="B532" s="24" t="s">
        <v>600</v>
      </c>
      <c r="C532" s="12" t="s">
        <v>601</v>
      </c>
      <c r="D532" s="54"/>
      <c r="E532" s="39" t="str">
        <f>HYPERLINK("https://www.google.ru/search?q=MT61Y0XJ-AG&amp;newwindow=1&amp;tbm=isch","Еще фото")</f>
        <v>Еще фото</v>
      </c>
      <c r="F532" s="13"/>
      <c r="G532" s="24" t="s">
        <v>580</v>
      </c>
      <c r="H532" s="24" t="s">
        <v>28</v>
      </c>
      <c r="I532" s="24" t="s">
        <v>569</v>
      </c>
      <c r="J532" s="14" t="s">
        <v>29</v>
      </c>
      <c r="K532" s="15" t="s">
        <v>30</v>
      </c>
      <c r="L532" s="57"/>
      <c r="M532" s="14"/>
      <c r="N532" s="14" t="s">
        <v>32</v>
      </c>
      <c r="O532" s="14"/>
      <c r="P532" s="15" t="s">
        <v>603</v>
      </c>
      <c r="Q532" s="16">
        <v>2699</v>
      </c>
      <c r="R532" s="17">
        <v>45</v>
      </c>
      <c r="S532" s="18">
        <v>1707.1174999999998</v>
      </c>
      <c r="T532" s="19" t="s">
        <v>34</v>
      </c>
      <c r="U532" s="20" t="s">
        <v>47</v>
      </c>
      <c r="V532" s="21" t="s">
        <v>48</v>
      </c>
      <c r="W532" s="22">
        <v>13</v>
      </c>
      <c r="X532" s="23"/>
    </row>
    <row r="533" spans="1:24" s="1" customFormat="1" ht="26" customHeight="1" x14ac:dyDescent="0.3">
      <c r="A533" s="24" t="s">
        <v>23</v>
      </c>
      <c r="B533" s="24" t="s">
        <v>600</v>
      </c>
      <c r="C533" s="12" t="s">
        <v>601</v>
      </c>
      <c r="D533" s="54"/>
      <c r="E533" s="39" t="str">
        <f>HYPERLINK("https://www.google.ru/search?q=MT61Y0XJ-AG&amp;newwindow=1&amp;tbm=isch","Еще фото")</f>
        <v>Еще фото</v>
      </c>
      <c r="F533" s="13"/>
      <c r="G533" s="24" t="s">
        <v>580</v>
      </c>
      <c r="H533" s="24" t="s">
        <v>28</v>
      </c>
      <c r="I533" s="24" t="s">
        <v>569</v>
      </c>
      <c r="J533" s="14" t="s">
        <v>29</v>
      </c>
      <c r="K533" s="15" t="s">
        <v>30</v>
      </c>
      <c r="L533" s="57"/>
      <c r="M533" s="14"/>
      <c r="N533" s="14" t="s">
        <v>32</v>
      </c>
      <c r="O533" s="14"/>
      <c r="P533" s="15" t="s">
        <v>603</v>
      </c>
      <c r="Q533" s="16">
        <v>2699</v>
      </c>
      <c r="R533" s="17">
        <v>45</v>
      </c>
      <c r="S533" s="18">
        <v>1707.1174999999998</v>
      </c>
      <c r="T533" s="19" t="s">
        <v>34</v>
      </c>
      <c r="U533" s="20" t="s">
        <v>35</v>
      </c>
      <c r="V533" s="21" t="s">
        <v>36</v>
      </c>
      <c r="W533" s="22">
        <v>14</v>
      </c>
      <c r="X533" s="23"/>
    </row>
    <row r="534" spans="1:24" s="1" customFormat="1" ht="26" customHeight="1" x14ac:dyDescent="0.3">
      <c r="A534" s="24" t="s">
        <v>23</v>
      </c>
      <c r="B534" s="24" t="s">
        <v>600</v>
      </c>
      <c r="C534" s="12" t="s">
        <v>601</v>
      </c>
      <c r="D534" s="55"/>
      <c r="E534" s="39" t="str">
        <f>HYPERLINK("https://www.google.ru/search?q=MT61Y0XJ-AG&amp;newwindow=1&amp;tbm=isch","Еще фото")</f>
        <v>Еще фото</v>
      </c>
      <c r="F534" s="13"/>
      <c r="G534" s="24" t="s">
        <v>580</v>
      </c>
      <c r="H534" s="24" t="s">
        <v>28</v>
      </c>
      <c r="I534" s="24" t="s">
        <v>569</v>
      </c>
      <c r="J534" s="14" t="s">
        <v>29</v>
      </c>
      <c r="K534" s="15" t="s">
        <v>30</v>
      </c>
      <c r="L534" s="58"/>
      <c r="M534" s="14"/>
      <c r="N534" s="14" t="s">
        <v>32</v>
      </c>
      <c r="O534" s="14"/>
      <c r="P534" s="15" t="s">
        <v>603</v>
      </c>
      <c r="Q534" s="16">
        <v>2699</v>
      </c>
      <c r="R534" s="17">
        <v>45</v>
      </c>
      <c r="S534" s="18">
        <v>1707.1174999999998</v>
      </c>
      <c r="T534" s="19" t="s">
        <v>34</v>
      </c>
      <c r="U534" s="20" t="s">
        <v>49</v>
      </c>
      <c r="V534" s="21" t="s">
        <v>50</v>
      </c>
      <c r="W534" s="22">
        <v>1</v>
      </c>
      <c r="X534" s="23"/>
    </row>
    <row r="535" spans="1:24" s="1" customFormat="1" ht="26" customHeight="1" x14ac:dyDescent="0.3">
      <c r="A535" s="11" t="s">
        <v>23</v>
      </c>
      <c r="B535" s="11" t="s">
        <v>600</v>
      </c>
      <c r="C535" s="12" t="s">
        <v>604</v>
      </c>
      <c r="D535" s="53"/>
      <c r="E535" s="39" t="str">
        <f>HYPERLINK("https://www.google.ru/search?q=MT61Y0XJ-WT&amp;newwindow=1&amp;tbm=isch","Еще фото")</f>
        <v>Еще фото</v>
      </c>
      <c r="F535" s="13"/>
      <c r="G535" s="11" t="s">
        <v>580</v>
      </c>
      <c r="H535" s="11" t="s">
        <v>28</v>
      </c>
      <c r="I535" s="14" t="s">
        <v>569</v>
      </c>
      <c r="J535" s="14" t="s">
        <v>29</v>
      </c>
      <c r="K535" s="15" t="s">
        <v>30</v>
      </c>
      <c r="L535" s="56" t="s">
        <v>602</v>
      </c>
      <c r="M535" s="14"/>
      <c r="N535" s="14" t="s">
        <v>145</v>
      </c>
      <c r="O535" s="14"/>
      <c r="P535" s="15" t="s">
        <v>603</v>
      </c>
      <c r="Q535" s="16">
        <v>2699</v>
      </c>
      <c r="R535" s="17">
        <v>45</v>
      </c>
      <c r="S535" s="18">
        <v>1707.1174999999998</v>
      </c>
      <c r="T535" s="19" t="s">
        <v>34</v>
      </c>
      <c r="U535" s="20" t="s">
        <v>45</v>
      </c>
      <c r="V535" s="21" t="s">
        <v>46</v>
      </c>
      <c r="W535" s="22">
        <v>5</v>
      </c>
      <c r="X535" s="23"/>
    </row>
    <row r="536" spans="1:24" s="1" customFormat="1" ht="26" customHeight="1" x14ac:dyDescent="0.3">
      <c r="A536" s="24" t="s">
        <v>23</v>
      </c>
      <c r="B536" s="24" t="s">
        <v>600</v>
      </c>
      <c r="C536" s="12" t="s">
        <v>604</v>
      </c>
      <c r="D536" s="54"/>
      <c r="E536" s="39" t="str">
        <f>HYPERLINK("https://www.google.ru/search?q=MT61Y0XJ-WT&amp;newwindow=1&amp;tbm=isch","Еще фото")</f>
        <v>Еще фото</v>
      </c>
      <c r="F536" s="13"/>
      <c r="G536" s="24" t="s">
        <v>580</v>
      </c>
      <c r="H536" s="24" t="s">
        <v>28</v>
      </c>
      <c r="I536" s="24" t="s">
        <v>569</v>
      </c>
      <c r="J536" s="14" t="s">
        <v>29</v>
      </c>
      <c r="K536" s="15" t="s">
        <v>30</v>
      </c>
      <c r="L536" s="57"/>
      <c r="M536" s="14"/>
      <c r="N536" s="14" t="s">
        <v>145</v>
      </c>
      <c r="O536" s="14"/>
      <c r="P536" s="15" t="s">
        <v>603</v>
      </c>
      <c r="Q536" s="16">
        <v>2699</v>
      </c>
      <c r="R536" s="17">
        <v>45</v>
      </c>
      <c r="S536" s="18">
        <v>1707.1174999999998</v>
      </c>
      <c r="T536" s="19" t="s">
        <v>34</v>
      </c>
      <c r="U536" s="20" t="s">
        <v>47</v>
      </c>
      <c r="V536" s="21" t="s">
        <v>48</v>
      </c>
      <c r="W536" s="22">
        <v>9</v>
      </c>
      <c r="X536" s="23"/>
    </row>
    <row r="537" spans="1:24" s="1" customFormat="1" ht="26" customHeight="1" x14ac:dyDescent="0.3">
      <c r="A537" s="24" t="s">
        <v>23</v>
      </c>
      <c r="B537" s="24" t="s">
        <v>600</v>
      </c>
      <c r="C537" s="12" t="s">
        <v>604</v>
      </c>
      <c r="D537" s="54"/>
      <c r="E537" s="39" t="str">
        <f>HYPERLINK("https://www.google.ru/search?q=MT61Y0XJ-WT&amp;newwindow=1&amp;tbm=isch","Еще фото")</f>
        <v>Еще фото</v>
      </c>
      <c r="F537" s="13"/>
      <c r="G537" s="24" t="s">
        <v>580</v>
      </c>
      <c r="H537" s="24" t="s">
        <v>28</v>
      </c>
      <c r="I537" s="24" t="s">
        <v>569</v>
      </c>
      <c r="J537" s="14" t="s">
        <v>29</v>
      </c>
      <c r="K537" s="15" t="s">
        <v>30</v>
      </c>
      <c r="L537" s="57"/>
      <c r="M537" s="14"/>
      <c r="N537" s="14" t="s">
        <v>145</v>
      </c>
      <c r="O537" s="14"/>
      <c r="P537" s="15" t="s">
        <v>603</v>
      </c>
      <c r="Q537" s="16">
        <v>2699</v>
      </c>
      <c r="R537" s="17">
        <v>45</v>
      </c>
      <c r="S537" s="18">
        <v>1707.1174999999998</v>
      </c>
      <c r="T537" s="19" t="s">
        <v>34</v>
      </c>
      <c r="U537" s="20" t="s">
        <v>35</v>
      </c>
      <c r="V537" s="21" t="s">
        <v>36</v>
      </c>
      <c r="W537" s="22">
        <v>7</v>
      </c>
      <c r="X537" s="23"/>
    </row>
    <row r="538" spans="1:24" s="1" customFormat="1" ht="26" customHeight="1" x14ac:dyDescent="0.3">
      <c r="A538" s="24" t="s">
        <v>23</v>
      </c>
      <c r="B538" s="24" t="s">
        <v>600</v>
      </c>
      <c r="C538" s="12" t="s">
        <v>604</v>
      </c>
      <c r="D538" s="55"/>
      <c r="E538" s="39" t="str">
        <f>HYPERLINK("https://www.google.ru/search?q=MT61Y0XJ-WT&amp;newwindow=1&amp;tbm=isch","Еще фото")</f>
        <v>Еще фото</v>
      </c>
      <c r="F538" s="13"/>
      <c r="G538" s="24" t="s">
        <v>580</v>
      </c>
      <c r="H538" s="24" t="s">
        <v>28</v>
      </c>
      <c r="I538" s="24" t="s">
        <v>569</v>
      </c>
      <c r="J538" s="14" t="s">
        <v>29</v>
      </c>
      <c r="K538" s="15" t="s">
        <v>30</v>
      </c>
      <c r="L538" s="58"/>
      <c r="M538" s="14"/>
      <c r="N538" s="14" t="s">
        <v>145</v>
      </c>
      <c r="O538" s="14"/>
      <c r="P538" s="15" t="s">
        <v>603</v>
      </c>
      <c r="Q538" s="16">
        <v>2699</v>
      </c>
      <c r="R538" s="17">
        <v>45</v>
      </c>
      <c r="S538" s="18">
        <v>1707.1174999999998</v>
      </c>
      <c r="T538" s="19" t="s">
        <v>34</v>
      </c>
      <c r="U538" s="20" t="s">
        <v>49</v>
      </c>
      <c r="V538" s="21" t="s">
        <v>50</v>
      </c>
      <c r="W538" s="22">
        <v>2</v>
      </c>
      <c r="X538" s="23"/>
    </row>
    <row r="539" spans="1:24" s="1" customFormat="1" ht="26" customHeight="1" x14ac:dyDescent="0.3">
      <c r="A539" s="11" t="s">
        <v>23</v>
      </c>
      <c r="B539" s="11" t="s">
        <v>605</v>
      </c>
      <c r="C539" s="12" t="s">
        <v>606</v>
      </c>
      <c r="D539" s="53"/>
      <c r="E539" s="39" t="str">
        <f>HYPERLINK("https://www.google.ru/search?q=WT41222-BK&amp;newwindow=1&amp;tbm=isch","Еще фото")</f>
        <v>Еще фото</v>
      </c>
      <c r="F539" s="13"/>
      <c r="G539" s="11" t="s">
        <v>580</v>
      </c>
      <c r="H539" s="11" t="s">
        <v>28</v>
      </c>
      <c r="I539" s="14" t="s">
        <v>569</v>
      </c>
      <c r="J539" s="14" t="s">
        <v>90</v>
      </c>
      <c r="K539" s="15" t="s">
        <v>63</v>
      </c>
      <c r="L539" s="56" t="s">
        <v>607</v>
      </c>
      <c r="M539" s="14"/>
      <c r="N539" s="14" t="s">
        <v>43</v>
      </c>
      <c r="O539" s="14"/>
      <c r="P539" s="15" t="s">
        <v>571</v>
      </c>
      <c r="Q539" s="16">
        <v>2499</v>
      </c>
      <c r="R539" s="17">
        <v>45</v>
      </c>
      <c r="S539" s="18">
        <v>1580.6174999999998</v>
      </c>
      <c r="T539" s="19" t="s">
        <v>34</v>
      </c>
      <c r="U539" s="20" t="s">
        <v>67</v>
      </c>
      <c r="V539" s="22">
        <v>42</v>
      </c>
      <c r="W539" s="22">
        <v>5</v>
      </c>
      <c r="X539" s="23"/>
    </row>
    <row r="540" spans="1:24" s="1" customFormat="1" ht="26" customHeight="1" x14ac:dyDescent="0.3">
      <c r="A540" s="24" t="s">
        <v>23</v>
      </c>
      <c r="B540" s="24" t="s">
        <v>605</v>
      </c>
      <c r="C540" s="12" t="s">
        <v>606</v>
      </c>
      <c r="D540" s="54"/>
      <c r="E540" s="39" t="str">
        <f>HYPERLINK("https://www.google.ru/search?q=WT41222-BK&amp;newwindow=1&amp;tbm=isch","Еще фото")</f>
        <v>Еще фото</v>
      </c>
      <c r="F540" s="13"/>
      <c r="G540" s="24" t="s">
        <v>580</v>
      </c>
      <c r="H540" s="24" t="s">
        <v>28</v>
      </c>
      <c r="I540" s="24" t="s">
        <v>569</v>
      </c>
      <c r="J540" s="14" t="s">
        <v>90</v>
      </c>
      <c r="K540" s="15" t="s">
        <v>63</v>
      </c>
      <c r="L540" s="57"/>
      <c r="M540" s="14"/>
      <c r="N540" s="14" t="s">
        <v>43</v>
      </c>
      <c r="O540" s="14"/>
      <c r="P540" s="15" t="s">
        <v>571</v>
      </c>
      <c r="Q540" s="16">
        <v>2499</v>
      </c>
      <c r="R540" s="17">
        <v>45</v>
      </c>
      <c r="S540" s="18">
        <v>1580.6174999999998</v>
      </c>
      <c r="T540" s="19" t="s">
        <v>34</v>
      </c>
      <c r="U540" s="20" t="s">
        <v>45</v>
      </c>
      <c r="V540" s="22">
        <v>44</v>
      </c>
      <c r="W540" s="22">
        <v>8</v>
      </c>
      <c r="X540" s="23"/>
    </row>
    <row r="541" spans="1:24" s="1" customFormat="1" ht="26" customHeight="1" x14ac:dyDescent="0.3">
      <c r="A541" s="24" t="s">
        <v>23</v>
      </c>
      <c r="B541" s="24" t="s">
        <v>605</v>
      </c>
      <c r="C541" s="12" t="s">
        <v>606</v>
      </c>
      <c r="D541" s="54"/>
      <c r="E541" s="39" t="str">
        <f>HYPERLINK("https://www.google.ru/search?q=WT41222-BK&amp;newwindow=1&amp;tbm=isch","Еще фото")</f>
        <v>Еще фото</v>
      </c>
      <c r="F541" s="13"/>
      <c r="G541" s="24" t="s">
        <v>580</v>
      </c>
      <c r="H541" s="24" t="s">
        <v>28</v>
      </c>
      <c r="I541" s="24" t="s">
        <v>569</v>
      </c>
      <c r="J541" s="14" t="s">
        <v>90</v>
      </c>
      <c r="K541" s="15" t="s">
        <v>63</v>
      </c>
      <c r="L541" s="57"/>
      <c r="M541" s="14"/>
      <c r="N541" s="14" t="s">
        <v>43</v>
      </c>
      <c r="O541" s="14"/>
      <c r="P541" s="15" t="s">
        <v>571</v>
      </c>
      <c r="Q541" s="16">
        <v>2499</v>
      </c>
      <c r="R541" s="17">
        <v>45</v>
      </c>
      <c r="S541" s="18">
        <v>1580.6174999999998</v>
      </c>
      <c r="T541" s="19" t="s">
        <v>34</v>
      </c>
      <c r="U541" s="20" t="s">
        <v>47</v>
      </c>
      <c r="V541" s="22">
        <v>46</v>
      </c>
      <c r="W541" s="22">
        <v>10</v>
      </c>
      <c r="X541" s="23"/>
    </row>
    <row r="542" spans="1:24" s="1" customFormat="1" ht="26" customHeight="1" x14ac:dyDescent="0.3">
      <c r="A542" s="24" t="s">
        <v>23</v>
      </c>
      <c r="B542" s="24" t="s">
        <v>605</v>
      </c>
      <c r="C542" s="12" t="s">
        <v>606</v>
      </c>
      <c r="D542" s="55"/>
      <c r="E542" s="39" t="str">
        <f>HYPERLINK("https://www.google.ru/search?q=WT41222-BK&amp;newwindow=1&amp;tbm=isch","Еще фото")</f>
        <v>Еще фото</v>
      </c>
      <c r="F542" s="13"/>
      <c r="G542" s="24" t="s">
        <v>580</v>
      </c>
      <c r="H542" s="24" t="s">
        <v>28</v>
      </c>
      <c r="I542" s="24" t="s">
        <v>569</v>
      </c>
      <c r="J542" s="14" t="s">
        <v>90</v>
      </c>
      <c r="K542" s="15" t="s">
        <v>63</v>
      </c>
      <c r="L542" s="58"/>
      <c r="M542" s="14"/>
      <c r="N542" s="14" t="s">
        <v>43</v>
      </c>
      <c r="O542" s="14"/>
      <c r="P542" s="15" t="s">
        <v>571</v>
      </c>
      <c r="Q542" s="16">
        <v>2499</v>
      </c>
      <c r="R542" s="17">
        <v>45</v>
      </c>
      <c r="S542" s="18">
        <v>1580.6174999999998</v>
      </c>
      <c r="T542" s="19" t="s">
        <v>34</v>
      </c>
      <c r="U542" s="20" t="s">
        <v>35</v>
      </c>
      <c r="V542" s="22">
        <v>48</v>
      </c>
      <c r="W542" s="22">
        <v>2</v>
      </c>
      <c r="X542" s="23"/>
    </row>
    <row r="543" spans="1:24" s="1" customFormat="1" ht="26" customHeight="1" x14ac:dyDescent="0.3">
      <c r="A543" s="11" t="s">
        <v>23</v>
      </c>
      <c r="B543" s="11" t="s">
        <v>608</v>
      </c>
      <c r="C543" s="12" t="s">
        <v>609</v>
      </c>
      <c r="D543" s="53"/>
      <c r="E543" s="39" t="str">
        <f>HYPERLINK("https://www.google.ru/search?q=WT41222-COJ&amp;newwindow=1&amp;tbm=isch","Еще фото")</f>
        <v>Еще фото</v>
      </c>
      <c r="F543" s="13"/>
      <c r="G543" s="11" t="s">
        <v>580</v>
      </c>
      <c r="H543" s="11" t="s">
        <v>28</v>
      </c>
      <c r="I543" s="14" t="s">
        <v>569</v>
      </c>
      <c r="J543" s="14" t="s">
        <v>90</v>
      </c>
      <c r="K543" s="15" t="s">
        <v>63</v>
      </c>
      <c r="L543" s="56" t="s">
        <v>607</v>
      </c>
      <c r="M543" s="14"/>
      <c r="N543" s="14" t="s">
        <v>111</v>
      </c>
      <c r="O543" s="14"/>
      <c r="P543" s="15" t="s">
        <v>571</v>
      </c>
      <c r="Q543" s="16">
        <v>2499</v>
      </c>
      <c r="R543" s="17">
        <v>45</v>
      </c>
      <c r="S543" s="18">
        <v>1580.6174999999998</v>
      </c>
      <c r="T543" s="19" t="s">
        <v>34</v>
      </c>
      <c r="U543" s="20" t="s">
        <v>67</v>
      </c>
      <c r="V543" s="22">
        <v>42</v>
      </c>
      <c r="W543" s="22">
        <v>4</v>
      </c>
      <c r="X543" s="23"/>
    </row>
    <row r="544" spans="1:24" s="1" customFormat="1" ht="26" customHeight="1" x14ac:dyDescent="0.3">
      <c r="A544" s="24" t="s">
        <v>23</v>
      </c>
      <c r="B544" s="24" t="s">
        <v>608</v>
      </c>
      <c r="C544" s="12" t="s">
        <v>609</v>
      </c>
      <c r="D544" s="54"/>
      <c r="E544" s="39" t="str">
        <f>HYPERLINK("https://www.google.ru/search?q=WT41222-COJ&amp;newwindow=1&amp;tbm=isch","Еще фото")</f>
        <v>Еще фото</v>
      </c>
      <c r="F544" s="13"/>
      <c r="G544" s="24" t="s">
        <v>580</v>
      </c>
      <c r="H544" s="24" t="s">
        <v>28</v>
      </c>
      <c r="I544" s="24" t="s">
        <v>569</v>
      </c>
      <c r="J544" s="14" t="s">
        <v>90</v>
      </c>
      <c r="K544" s="15" t="s">
        <v>63</v>
      </c>
      <c r="L544" s="57"/>
      <c r="M544" s="14"/>
      <c r="N544" s="14" t="s">
        <v>111</v>
      </c>
      <c r="O544" s="14"/>
      <c r="P544" s="15" t="s">
        <v>571</v>
      </c>
      <c r="Q544" s="16">
        <v>2499</v>
      </c>
      <c r="R544" s="17">
        <v>45</v>
      </c>
      <c r="S544" s="18">
        <v>1580.6174999999998</v>
      </c>
      <c r="T544" s="19" t="s">
        <v>34</v>
      </c>
      <c r="U544" s="20" t="s">
        <v>45</v>
      </c>
      <c r="V544" s="22">
        <v>44</v>
      </c>
      <c r="W544" s="22">
        <v>7</v>
      </c>
      <c r="X544" s="23"/>
    </row>
    <row r="545" spans="1:24" s="1" customFormat="1" ht="26" customHeight="1" x14ac:dyDescent="0.3">
      <c r="A545" s="24" t="s">
        <v>23</v>
      </c>
      <c r="B545" s="24" t="s">
        <v>608</v>
      </c>
      <c r="C545" s="12" t="s">
        <v>609</v>
      </c>
      <c r="D545" s="54"/>
      <c r="E545" s="39" t="str">
        <f>HYPERLINK("https://www.google.ru/search?q=WT41222-COJ&amp;newwindow=1&amp;tbm=isch","Еще фото")</f>
        <v>Еще фото</v>
      </c>
      <c r="F545" s="13"/>
      <c r="G545" s="24" t="s">
        <v>580</v>
      </c>
      <c r="H545" s="24" t="s">
        <v>28</v>
      </c>
      <c r="I545" s="24" t="s">
        <v>569</v>
      </c>
      <c r="J545" s="14" t="s">
        <v>90</v>
      </c>
      <c r="K545" s="15" t="s">
        <v>63</v>
      </c>
      <c r="L545" s="57"/>
      <c r="M545" s="14"/>
      <c r="N545" s="14" t="s">
        <v>111</v>
      </c>
      <c r="O545" s="14"/>
      <c r="P545" s="15" t="s">
        <v>571</v>
      </c>
      <c r="Q545" s="16">
        <v>2499</v>
      </c>
      <c r="R545" s="17">
        <v>45</v>
      </c>
      <c r="S545" s="18">
        <v>1580.6174999999998</v>
      </c>
      <c r="T545" s="19" t="s">
        <v>34</v>
      </c>
      <c r="U545" s="20" t="s">
        <v>47</v>
      </c>
      <c r="V545" s="22">
        <v>46</v>
      </c>
      <c r="W545" s="22">
        <v>6</v>
      </c>
      <c r="X545" s="23"/>
    </row>
    <row r="546" spans="1:24" s="1" customFormat="1" ht="26" customHeight="1" x14ac:dyDescent="0.3">
      <c r="A546" s="24" t="s">
        <v>23</v>
      </c>
      <c r="B546" s="24" t="s">
        <v>608</v>
      </c>
      <c r="C546" s="12" t="s">
        <v>609</v>
      </c>
      <c r="D546" s="55"/>
      <c r="E546" s="39" t="str">
        <f>HYPERLINK("https://www.google.ru/search?q=WT41222-COJ&amp;newwindow=1&amp;tbm=isch","Еще фото")</f>
        <v>Еще фото</v>
      </c>
      <c r="F546" s="13"/>
      <c r="G546" s="24" t="s">
        <v>580</v>
      </c>
      <c r="H546" s="24" t="s">
        <v>28</v>
      </c>
      <c r="I546" s="24" t="s">
        <v>569</v>
      </c>
      <c r="J546" s="14" t="s">
        <v>90</v>
      </c>
      <c r="K546" s="15" t="s">
        <v>63</v>
      </c>
      <c r="L546" s="58"/>
      <c r="M546" s="14"/>
      <c r="N546" s="14" t="s">
        <v>111</v>
      </c>
      <c r="O546" s="14"/>
      <c r="P546" s="15" t="s">
        <v>571</v>
      </c>
      <c r="Q546" s="16">
        <v>2499</v>
      </c>
      <c r="R546" s="17">
        <v>45</v>
      </c>
      <c r="S546" s="18">
        <v>1580.6174999999998</v>
      </c>
      <c r="T546" s="19" t="s">
        <v>34</v>
      </c>
      <c r="U546" s="20" t="s">
        <v>35</v>
      </c>
      <c r="V546" s="22">
        <v>48</v>
      </c>
      <c r="W546" s="22">
        <v>3</v>
      </c>
      <c r="X546" s="23"/>
    </row>
    <row r="547" spans="1:24" s="1" customFormat="1" ht="26" customHeight="1" x14ac:dyDescent="0.3">
      <c r="A547" s="11" t="s">
        <v>23</v>
      </c>
      <c r="B547" s="11" t="s">
        <v>605</v>
      </c>
      <c r="C547" s="12" t="s">
        <v>610</v>
      </c>
      <c r="D547" s="53"/>
      <c r="E547" s="39" t="str">
        <f>HYPERLINK("https://www.google.ru/search?q=WT41222-NNY&amp;newwindow=1&amp;tbm=isch","Еще фото")</f>
        <v>Еще фото</v>
      </c>
      <c r="F547" s="13"/>
      <c r="G547" s="11" t="s">
        <v>580</v>
      </c>
      <c r="H547" s="11" t="s">
        <v>28</v>
      </c>
      <c r="I547" s="14" t="s">
        <v>569</v>
      </c>
      <c r="J547" s="14" t="s">
        <v>90</v>
      </c>
      <c r="K547" s="15" t="s">
        <v>63</v>
      </c>
      <c r="L547" s="56" t="s">
        <v>607</v>
      </c>
      <c r="M547" s="14"/>
      <c r="N547" s="14" t="s">
        <v>59</v>
      </c>
      <c r="O547" s="14"/>
      <c r="P547" s="15" t="s">
        <v>571</v>
      </c>
      <c r="Q547" s="16">
        <v>2499</v>
      </c>
      <c r="R547" s="17">
        <v>45</v>
      </c>
      <c r="S547" s="18">
        <v>1580.6174999999998</v>
      </c>
      <c r="T547" s="19" t="s">
        <v>34</v>
      </c>
      <c r="U547" s="20" t="s">
        <v>67</v>
      </c>
      <c r="V547" s="22">
        <v>42</v>
      </c>
      <c r="W547" s="22">
        <v>5</v>
      </c>
      <c r="X547" s="23"/>
    </row>
    <row r="548" spans="1:24" s="1" customFormat="1" ht="26" customHeight="1" x14ac:dyDescent="0.3">
      <c r="A548" s="24" t="s">
        <v>23</v>
      </c>
      <c r="B548" s="24" t="s">
        <v>605</v>
      </c>
      <c r="C548" s="12" t="s">
        <v>610</v>
      </c>
      <c r="D548" s="54"/>
      <c r="E548" s="39" t="str">
        <f>HYPERLINK("https://www.google.ru/search?q=WT41222-NNY&amp;newwindow=1&amp;tbm=isch","Еще фото")</f>
        <v>Еще фото</v>
      </c>
      <c r="F548" s="13"/>
      <c r="G548" s="24" t="s">
        <v>580</v>
      </c>
      <c r="H548" s="24" t="s">
        <v>28</v>
      </c>
      <c r="I548" s="24" t="s">
        <v>569</v>
      </c>
      <c r="J548" s="14" t="s">
        <v>90</v>
      </c>
      <c r="K548" s="15" t="s">
        <v>63</v>
      </c>
      <c r="L548" s="57"/>
      <c r="M548" s="14"/>
      <c r="N548" s="14" t="s">
        <v>59</v>
      </c>
      <c r="O548" s="14"/>
      <c r="P548" s="15" t="s">
        <v>571</v>
      </c>
      <c r="Q548" s="16">
        <v>2499</v>
      </c>
      <c r="R548" s="17">
        <v>45</v>
      </c>
      <c r="S548" s="18">
        <v>1580.6174999999998</v>
      </c>
      <c r="T548" s="19" t="s">
        <v>34</v>
      </c>
      <c r="U548" s="20" t="s">
        <v>45</v>
      </c>
      <c r="V548" s="22">
        <v>44</v>
      </c>
      <c r="W548" s="22">
        <v>9</v>
      </c>
      <c r="X548" s="23"/>
    </row>
    <row r="549" spans="1:24" s="1" customFormat="1" ht="26" customHeight="1" x14ac:dyDescent="0.3">
      <c r="A549" s="24" t="s">
        <v>23</v>
      </c>
      <c r="B549" s="24" t="s">
        <v>605</v>
      </c>
      <c r="C549" s="12" t="s">
        <v>610</v>
      </c>
      <c r="D549" s="54"/>
      <c r="E549" s="39" t="str">
        <f>HYPERLINK("https://www.google.ru/search?q=WT41222-NNY&amp;newwindow=1&amp;tbm=isch","Еще фото")</f>
        <v>Еще фото</v>
      </c>
      <c r="F549" s="13"/>
      <c r="G549" s="24" t="s">
        <v>580</v>
      </c>
      <c r="H549" s="24" t="s">
        <v>28</v>
      </c>
      <c r="I549" s="24" t="s">
        <v>569</v>
      </c>
      <c r="J549" s="14" t="s">
        <v>90</v>
      </c>
      <c r="K549" s="15" t="s">
        <v>63</v>
      </c>
      <c r="L549" s="57"/>
      <c r="M549" s="14"/>
      <c r="N549" s="14" t="s">
        <v>59</v>
      </c>
      <c r="O549" s="14"/>
      <c r="P549" s="15" t="s">
        <v>571</v>
      </c>
      <c r="Q549" s="16">
        <v>2499</v>
      </c>
      <c r="R549" s="17">
        <v>45</v>
      </c>
      <c r="S549" s="18">
        <v>1580.6174999999998</v>
      </c>
      <c r="T549" s="19" t="s">
        <v>34</v>
      </c>
      <c r="U549" s="20" t="s">
        <v>47</v>
      </c>
      <c r="V549" s="22">
        <v>46</v>
      </c>
      <c r="W549" s="22">
        <v>11</v>
      </c>
      <c r="X549" s="23"/>
    </row>
    <row r="550" spans="1:24" s="1" customFormat="1" ht="26" customHeight="1" x14ac:dyDescent="0.3">
      <c r="A550" s="24" t="s">
        <v>23</v>
      </c>
      <c r="B550" s="24" t="s">
        <v>605</v>
      </c>
      <c r="C550" s="12" t="s">
        <v>610</v>
      </c>
      <c r="D550" s="55"/>
      <c r="E550" s="39" t="str">
        <f>HYPERLINK("https://www.google.ru/search?q=WT41222-NNY&amp;newwindow=1&amp;tbm=isch","Еще фото")</f>
        <v>Еще фото</v>
      </c>
      <c r="F550" s="13"/>
      <c r="G550" s="24" t="s">
        <v>580</v>
      </c>
      <c r="H550" s="24" t="s">
        <v>28</v>
      </c>
      <c r="I550" s="24" t="s">
        <v>569</v>
      </c>
      <c r="J550" s="14" t="s">
        <v>90</v>
      </c>
      <c r="K550" s="15" t="s">
        <v>63</v>
      </c>
      <c r="L550" s="58"/>
      <c r="M550" s="14"/>
      <c r="N550" s="14" t="s">
        <v>59</v>
      </c>
      <c r="O550" s="14"/>
      <c r="P550" s="15" t="s">
        <v>571</v>
      </c>
      <c r="Q550" s="16">
        <v>2499</v>
      </c>
      <c r="R550" s="17">
        <v>45</v>
      </c>
      <c r="S550" s="18">
        <v>1580.6174999999998</v>
      </c>
      <c r="T550" s="19" t="s">
        <v>34</v>
      </c>
      <c r="U550" s="20" t="s">
        <v>35</v>
      </c>
      <c r="V550" s="22">
        <v>48</v>
      </c>
      <c r="W550" s="22">
        <v>5</v>
      </c>
      <c r="X550" s="23"/>
    </row>
    <row r="551" spans="1:24" s="1" customFormat="1" ht="21" customHeight="1" x14ac:dyDescent="0.3">
      <c r="A551" s="11" t="s">
        <v>23</v>
      </c>
      <c r="B551" s="11" t="s">
        <v>578</v>
      </c>
      <c r="C551" s="25" t="s">
        <v>611</v>
      </c>
      <c r="D551" s="53"/>
      <c r="E551" s="39" t="str">
        <f>HYPERLINK("https://www.google.ru/search?q=WT41253-AB7&amp;newwindow=1&amp;tbm=isch","Еще фото")</f>
        <v>Еще фото</v>
      </c>
      <c r="F551" s="13"/>
      <c r="G551" s="11" t="s">
        <v>580</v>
      </c>
      <c r="H551" s="11" t="s">
        <v>28</v>
      </c>
      <c r="I551" s="14" t="s">
        <v>569</v>
      </c>
      <c r="J551" s="14" t="s">
        <v>90</v>
      </c>
      <c r="K551" s="15" t="s">
        <v>63</v>
      </c>
      <c r="L551" s="56" t="s">
        <v>612</v>
      </c>
      <c r="M551" s="14" t="s">
        <v>613</v>
      </c>
      <c r="N551" s="14" t="s">
        <v>202</v>
      </c>
      <c r="O551" s="14"/>
      <c r="P551" s="15" t="s">
        <v>571</v>
      </c>
      <c r="Q551" s="16">
        <v>3499</v>
      </c>
      <c r="R551" s="17">
        <v>45</v>
      </c>
      <c r="S551" s="18">
        <v>2213.1174999999998</v>
      </c>
      <c r="T551" s="19" t="s">
        <v>34</v>
      </c>
      <c r="U551" s="20" t="s">
        <v>67</v>
      </c>
      <c r="V551" s="22">
        <v>42</v>
      </c>
      <c r="W551" s="22">
        <v>4</v>
      </c>
      <c r="X551" s="23"/>
    </row>
    <row r="552" spans="1:24" s="1" customFormat="1" ht="21" customHeight="1" x14ac:dyDescent="0.3">
      <c r="A552" s="24" t="s">
        <v>23</v>
      </c>
      <c r="B552" s="24" t="s">
        <v>578</v>
      </c>
      <c r="C552" s="27" t="s">
        <v>611</v>
      </c>
      <c r="D552" s="54"/>
      <c r="E552" s="39" t="str">
        <f>HYPERLINK("https://www.google.ru/search?q=WT41253-AB7&amp;newwindow=1&amp;tbm=isch","Еще фото")</f>
        <v>Еще фото</v>
      </c>
      <c r="F552" s="13"/>
      <c r="G552" s="24" t="s">
        <v>580</v>
      </c>
      <c r="H552" s="24" t="s">
        <v>28</v>
      </c>
      <c r="I552" s="24" t="s">
        <v>569</v>
      </c>
      <c r="J552" s="14" t="s">
        <v>90</v>
      </c>
      <c r="K552" s="15" t="s">
        <v>63</v>
      </c>
      <c r="L552" s="57"/>
      <c r="M552" s="14" t="s">
        <v>613</v>
      </c>
      <c r="N552" s="14" t="s">
        <v>202</v>
      </c>
      <c r="O552" s="14"/>
      <c r="P552" s="15" t="s">
        <v>571</v>
      </c>
      <c r="Q552" s="16">
        <v>3499</v>
      </c>
      <c r="R552" s="17">
        <v>45</v>
      </c>
      <c r="S552" s="18">
        <v>2213.1174999999998</v>
      </c>
      <c r="T552" s="19" t="s">
        <v>34</v>
      </c>
      <c r="U552" s="20" t="s">
        <v>45</v>
      </c>
      <c r="V552" s="22">
        <v>44</v>
      </c>
      <c r="W552" s="22">
        <v>8</v>
      </c>
      <c r="X552" s="23"/>
    </row>
    <row r="553" spans="1:24" s="1" customFormat="1" ht="21" customHeight="1" x14ac:dyDescent="0.3">
      <c r="A553" s="24" t="s">
        <v>23</v>
      </c>
      <c r="B553" s="24" t="s">
        <v>578</v>
      </c>
      <c r="C553" s="27" t="s">
        <v>611</v>
      </c>
      <c r="D553" s="54"/>
      <c r="E553" s="39" t="str">
        <f>HYPERLINK("https://www.google.ru/search?q=WT41253-AB7&amp;newwindow=1&amp;tbm=isch","Еще фото")</f>
        <v>Еще фото</v>
      </c>
      <c r="F553" s="13"/>
      <c r="G553" s="24" t="s">
        <v>580</v>
      </c>
      <c r="H553" s="24" t="s">
        <v>28</v>
      </c>
      <c r="I553" s="24" t="s">
        <v>569</v>
      </c>
      <c r="J553" s="14" t="s">
        <v>90</v>
      </c>
      <c r="K553" s="15" t="s">
        <v>63</v>
      </c>
      <c r="L553" s="57"/>
      <c r="M553" s="14" t="s">
        <v>613</v>
      </c>
      <c r="N553" s="14" t="s">
        <v>202</v>
      </c>
      <c r="O553" s="14"/>
      <c r="P553" s="15" t="s">
        <v>571</v>
      </c>
      <c r="Q553" s="16">
        <v>3499</v>
      </c>
      <c r="R553" s="17">
        <v>45</v>
      </c>
      <c r="S553" s="18">
        <v>2213.1174999999998</v>
      </c>
      <c r="T553" s="19" t="s">
        <v>34</v>
      </c>
      <c r="U553" s="20" t="s">
        <v>47</v>
      </c>
      <c r="V553" s="22">
        <v>46</v>
      </c>
      <c r="W553" s="22">
        <v>6</v>
      </c>
      <c r="X553" s="23"/>
    </row>
    <row r="554" spans="1:24" s="1" customFormat="1" ht="21" customHeight="1" x14ac:dyDescent="0.3">
      <c r="A554" s="24" t="s">
        <v>23</v>
      </c>
      <c r="B554" s="24" t="s">
        <v>578</v>
      </c>
      <c r="C554" s="27" t="s">
        <v>611</v>
      </c>
      <c r="D554" s="54"/>
      <c r="E554" s="39" t="str">
        <f>HYPERLINK("https://www.google.ru/search?q=WT41253-AB7&amp;newwindow=1&amp;tbm=isch","Еще фото")</f>
        <v>Еще фото</v>
      </c>
      <c r="F554" s="13"/>
      <c r="G554" s="24" t="s">
        <v>580</v>
      </c>
      <c r="H554" s="24" t="s">
        <v>28</v>
      </c>
      <c r="I554" s="24" t="s">
        <v>569</v>
      </c>
      <c r="J554" s="14" t="s">
        <v>90</v>
      </c>
      <c r="K554" s="15" t="s">
        <v>63</v>
      </c>
      <c r="L554" s="57"/>
      <c r="M554" s="14" t="s">
        <v>613</v>
      </c>
      <c r="N554" s="14" t="s">
        <v>202</v>
      </c>
      <c r="O554" s="14"/>
      <c r="P554" s="15" t="s">
        <v>571</v>
      </c>
      <c r="Q554" s="16">
        <v>3499</v>
      </c>
      <c r="R554" s="17">
        <v>45</v>
      </c>
      <c r="S554" s="18">
        <v>2213.1174999999998</v>
      </c>
      <c r="T554" s="19" t="s">
        <v>34</v>
      </c>
      <c r="U554" s="20" t="s">
        <v>35</v>
      </c>
      <c r="V554" s="22">
        <v>48</v>
      </c>
      <c r="W554" s="22">
        <v>1</v>
      </c>
      <c r="X554" s="23"/>
    </row>
    <row r="555" spans="1:24" s="1" customFormat="1" ht="32" customHeight="1" x14ac:dyDescent="0.3">
      <c r="A555" s="24" t="s">
        <v>23</v>
      </c>
      <c r="B555" s="24" t="s">
        <v>578</v>
      </c>
      <c r="C555" s="27" t="s">
        <v>611</v>
      </c>
      <c r="D555" s="55"/>
      <c r="E555" s="39" t="str">
        <f>HYPERLINK("https://www.google.ru/search?q=WT41253-AB7&amp;newwindow=1&amp;tbm=isch","Еще фото")</f>
        <v>Еще фото</v>
      </c>
      <c r="F555" s="13"/>
      <c r="G555" s="24" t="s">
        <v>580</v>
      </c>
      <c r="H555" s="24" t="s">
        <v>28</v>
      </c>
      <c r="I555" s="24" t="s">
        <v>569</v>
      </c>
      <c r="J555" s="14" t="s">
        <v>90</v>
      </c>
      <c r="K555" s="15" t="s">
        <v>63</v>
      </c>
      <c r="L555" s="58"/>
      <c r="M555" s="14" t="s">
        <v>613</v>
      </c>
      <c r="N555" s="14" t="s">
        <v>202</v>
      </c>
      <c r="O555" s="14"/>
      <c r="P555" s="15" t="s">
        <v>571</v>
      </c>
      <c r="Q555" s="16">
        <v>3499</v>
      </c>
      <c r="R555" s="17">
        <v>45</v>
      </c>
      <c r="S555" s="18">
        <v>2213.1174999999998</v>
      </c>
      <c r="T555" s="19" t="s">
        <v>34</v>
      </c>
      <c r="U555" s="20" t="s">
        <v>49</v>
      </c>
      <c r="V555" s="22">
        <v>50</v>
      </c>
      <c r="W555" s="22">
        <v>2</v>
      </c>
      <c r="X555" s="23"/>
    </row>
    <row r="556" spans="1:24" s="1" customFormat="1" ht="21" customHeight="1" x14ac:dyDescent="0.3">
      <c r="A556" s="11" t="s">
        <v>23</v>
      </c>
      <c r="B556" s="11" t="s">
        <v>578</v>
      </c>
      <c r="C556" s="25" t="s">
        <v>614</v>
      </c>
      <c r="D556" s="53"/>
      <c r="E556" s="39" t="str">
        <f>HYPERLINK("https://www.google.ru/search?q=WT41253-AB8&amp;newwindow=1&amp;tbm=isch","Еще фото")</f>
        <v>Еще фото</v>
      </c>
      <c r="F556" s="13"/>
      <c r="G556" s="11" t="s">
        <v>580</v>
      </c>
      <c r="H556" s="11" t="s">
        <v>28</v>
      </c>
      <c r="I556" s="14" t="s">
        <v>569</v>
      </c>
      <c r="J556" s="14" t="s">
        <v>90</v>
      </c>
      <c r="K556" s="15" t="s">
        <v>63</v>
      </c>
      <c r="L556" s="56" t="s">
        <v>612</v>
      </c>
      <c r="M556" s="14" t="s">
        <v>613</v>
      </c>
      <c r="N556" s="14" t="s">
        <v>111</v>
      </c>
      <c r="O556" s="14"/>
      <c r="P556" s="15" t="s">
        <v>571</v>
      </c>
      <c r="Q556" s="16">
        <v>3499</v>
      </c>
      <c r="R556" s="17">
        <v>45</v>
      </c>
      <c r="S556" s="18">
        <v>2213.1174999999998</v>
      </c>
      <c r="T556" s="19" t="s">
        <v>34</v>
      </c>
      <c r="U556" s="20" t="s">
        <v>67</v>
      </c>
      <c r="V556" s="22">
        <v>42</v>
      </c>
      <c r="W556" s="22">
        <v>4</v>
      </c>
      <c r="X556" s="23"/>
    </row>
    <row r="557" spans="1:24" s="1" customFormat="1" ht="21" customHeight="1" x14ac:dyDescent="0.3">
      <c r="A557" s="24" t="s">
        <v>23</v>
      </c>
      <c r="B557" s="24" t="s">
        <v>578</v>
      </c>
      <c r="C557" s="27" t="s">
        <v>614</v>
      </c>
      <c r="D557" s="54"/>
      <c r="E557" s="39" t="str">
        <f>HYPERLINK("https://www.google.ru/search?q=WT41253-AB8&amp;newwindow=1&amp;tbm=isch","Еще фото")</f>
        <v>Еще фото</v>
      </c>
      <c r="F557" s="13"/>
      <c r="G557" s="24" t="s">
        <v>580</v>
      </c>
      <c r="H557" s="24" t="s">
        <v>28</v>
      </c>
      <c r="I557" s="24" t="s">
        <v>569</v>
      </c>
      <c r="J557" s="14" t="s">
        <v>90</v>
      </c>
      <c r="K557" s="15" t="s">
        <v>63</v>
      </c>
      <c r="L557" s="57"/>
      <c r="M557" s="14" t="s">
        <v>613</v>
      </c>
      <c r="N557" s="14" t="s">
        <v>111</v>
      </c>
      <c r="O557" s="14"/>
      <c r="P557" s="15" t="s">
        <v>571</v>
      </c>
      <c r="Q557" s="16">
        <v>3499</v>
      </c>
      <c r="R557" s="17">
        <v>45</v>
      </c>
      <c r="S557" s="18">
        <v>2213.1174999999998</v>
      </c>
      <c r="T557" s="19" t="s">
        <v>34</v>
      </c>
      <c r="U557" s="20" t="s">
        <v>45</v>
      </c>
      <c r="V557" s="22">
        <v>44</v>
      </c>
      <c r="W557" s="22">
        <v>7</v>
      </c>
      <c r="X557" s="23"/>
    </row>
    <row r="558" spans="1:24" s="1" customFormat="1" ht="21" customHeight="1" x14ac:dyDescent="0.3">
      <c r="A558" s="24" t="s">
        <v>23</v>
      </c>
      <c r="B558" s="24" t="s">
        <v>578</v>
      </c>
      <c r="C558" s="27" t="s">
        <v>614</v>
      </c>
      <c r="D558" s="54"/>
      <c r="E558" s="39" t="str">
        <f>HYPERLINK("https://www.google.ru/search?q=WT41253-AB8&amp;newwindow=1&amp;tbm=isch","Еще фото")</f>
        <v>Еще фото</v>
      </c>
      <c r="F558" s="13"/>
      <c r="G558" s="24" t="s">
        <v>580</v>
      </c>
      <c r="H558" s="24" t="s">
        <v>28</v>
      </c>
      <c r="I558" s="24" t="s">
        <v>569</v>
      </c>
      <c r="J558" s="14" t="s">
        <v>90</v>
      </c>
      <c r="K558" s="15" t="s">
        <v>63</v>
      </c>
      <c r="L558" s="57"/>
      <c r="M558" s="14" t="s">
        <v>613</v>
      </c>
      <c r="N558" s="14" t="s">
        <v>111</v>
      </c>
      <c r="O558" s="14"/>
      <c r="P558" s="15" t="s">
        <v>571</v>
      </c>
      <c r="Q558" s="16">
        <v>3499</v>
      </c>
      <c r="R558" s="17">
        <v>45</v>
      </c>
      <c r="S558" s="18">
        <v>2213.1174999999998</v>
      </c>
      <c r="T558" s="19" t="s">
        <v>34</v>
      </c>
      <c r="U558" s="20" t="s">
        <v>47</v>
      </c>
      <c r="V558" s="22">
        <v>46</v>
      </c>
      <c r="W558" s="22">
        <v>7</v>
      </c>
      <c r="X558" s="23"/>
    </row>
    <row r="559" spans="1:24" s="1" customFormat="1" ht="21" customHeight="1" x14ac:dyDescent="0.3">
      <c r="A559" s="24" t="s">
        <v>23</v>
      </c>
      <c r="B559" s="24" t="s">
        <v>578</v>
      </c>
      <c r="C559" s="27" t="s">
        <v>614</v>
      </c>
      <c r="D559" s="54"/>
      <c r="E559" s="39" t="str">
        <f>HYPERLINK("https://www.google.ru/search?q=WT41253-AB8&amp;newwindow=1&amp;tbm=isch","Еще фото")</f>
        <v>Еще фото</v>
      </c>
      <c r="F559" s="13"/>
      <c r="G559" s="24" t="s">
        <v>580</v>
      </c>
      <c r="H559" s="24" t="s">
        <v>28</v>
      </c>
      <c r="I559" s="24" t="s">
        <v>569</v>
      </c>
      <c r="J559" s="14" t="s">
        <v>90</v>
      </c>
      <c r="K559" s="15" t="s">
        <v>63</v>
      </c>
      <c r="L559" s="57"/>
      <c r="M559" s="14" t="s">
        <v>613</v>
      </c>
      <c r="N559" s="14" t="s">
        <v>111</v>
      </c>
      <c r="O559" s="14"/>
      <c r="P559" s="15" t="s">
        <v>571</v>
      </c>
      <c r="Q559" s="16">
        <v>3499</v>
      </c>
      <c r="R559" s="17">
        <v>45</v>
      </c>
      <c r="S559" s="18">
        <v>2213.1174999999998</v>
      </c>
      <c r="T559" s="19" t="s">
        <v>34</v>
      </c>
      <c r="U559" s="20" t="s">
        <v>35</v>
      </c>
      <c r="V559" s="22">
        <v>48</v>
      </c>
      <c r="W559" s="22">
        <v>3</v>
      </c>
      <c r="X559" s="23"/>
    </row>
    <row r="560" spans="1:24" s="1" customFormat="1" ht="32" customHeight="1" x14ac:dyDescent="0.3">
      <c r="A560" s="24" t="s">
        <v>23</v>
      </c>
      <c r="B560" s="24" t="s">
        <v>578</v>
      </c>
      <c r="C560" s="27" t="s">
        <v>614</v>
      </c>
      <c r="D560" s="55"/>
      <c r="E560" s="39" t="str">
        <f>HYPERLINK("https://www.google.ru/search?q=WT41253-AB8&amp;newwindow=1&amp;tbm=isch","Еще фото")</f>
        <v>Еще фото</v>
      </c>
      <c r="F560" s="13"/>
      <c r="G560" s="24" t="s">
        <v>580</v>
      </c>
      <c r="H560" s="24" t="s">
        <v>28</v>
      </c>
      <c r="I560" s="24" t="s">
        <v>569</v>
      </c>
      <c r="J560" s="14" t="s">
        <v>90</v>
      </c>
      <c r="K560" s="15" t="s">
        <v>63</v>
      </c>
      <c r="L560" s="58"/>
      <c r="M560" s="14" t="s">
        <v>613</v>
      </c>
      <c r="N560" s="14" t="s">
        <v>111</v>
      </c>
      <c r="O560" s="14"/>
      <c r="P560" s="15" t="s">
        <v>571</v>
      </c>
      <c r="Q560" s="16">
        <v>3499</v>
      </c>
      <c r="R560" s="17">
        <v>45</v>
      </c>
      <c r="S560" s="18">
        <v>2213.1174999999998</v>
      </c>
      <c r="T560" s="19" t="s">
        <v>34</v>
      </c>
      <c r="U560" s="20" t="s">
        <v>49</v>
      </c>
      <c r="V560" s="22">
        <v>50</v>
      </c>
      <c r="W560" s="22">
        <v>2</v>
      </c>
      <c r="X560" s="23"/>
    </row>
    <row r="561" spans="1:24" s="1" customFormat="1" ht="21" customHeight="1" x14ac:dyDescent="0.3">
      <c r="A561" s="11" t="s">
        <v>23</v>
      </c>
      <c r="B561" s="11" t="s">
        <v>578</v>
      </c>
      <c r="C561" s="25" t="s">
        <v>615</v>
      </c>
      <c r="D561" s="53"/>
      <c r="E561" s="39" t="str">
        <f>HYPERLINK("https://www.google.ru/search?q=WT41253-BKH&amp;newwindow=1&amp;tbm=isch","Еще фото")</f>
        <v>Еще фото</v>
      </c>
      <c r="F561" s="13"/>
      <c r="G561" s="11" t="s">
        <v>580</v>
      </c>
      <c r="H561" s="11" t="s">
        <v>28</v>
      </c>
      <c r="I561" s="14" t="s">
        <v>569</v>
      </c>
      <c r="J561" s="14" t="s">
        <v>90</v>
      </c>
      <c r="K561" s="15" t="s">
        <v>63</v>
      </c>
      <c r="L561" s="56" t="s">
        <v>612</v>
      </c>
      <c r="M561" s="14" t="s">
        <v>613</v>
      </c>
      <c r="N561" s="14" t="s">
        <v>43</v>
      </c>
      <c r="O561" s="14"/>
      <c r="P561" s="15" t="s">
        <v>571</v>
      </c>
      <c r="Q561" s="16">
        <v>3499</v>
      </c>
      <c r="R561" s="17">
        <v>45</v>
      </c>
      <c r="S561" s="18">
        <v>2213.1174999999998</v>
      </c>
      <c r="T561" s="19" t="s">
        <v>34</v>
      </c>
      <c r="U561" s="20" t="s">
        <v>67</v>
      </c>
      <c r="V561" s="22">
        <v>42</v>
      </c>
      <c r="W561" s="22">
        <v>4</v>
      </c>
      <c r="X561" s="23"/>
    </row>
    <row r="562" spans="1:24" s="1" customFormat="1" ht="21" customHeight="1" x14ac:dyDescent="0.3">
      <c r="A562" s="24" t="s">
        <v>23</v>
      </c>
      <c r="B562" s="24" t="s">
        <v>578</v>
      </c>
      <c r="C562" s="27" t="s">
        <v>615</v>
      </c>
      <c r="D562" s="54"/>
      <c r="E562" s="39" t="str">
        <f>HYPERLINK("https://www.google.ru/search?q=WT41253-BKH&amp;newwindow=1&amp;tbm=isch","Еще фото")</f>
        <v>Еще фото</v>
      </c>
      <c r="F562" s="13"/>
      <c r="G562" s="24" t="s">
        <v>580</v>
      </c>
      <c r="H562" s="24" t="s">
        <v>28</v>
      </c>
      <c r="I562" s="24" t="s">
        <v>569</v>
      </c>
      <c r="J562" s="14" t="s">
        <v>90</v>
      </c>
      <c r="K562" s="15" t="s">
        <v>63</v>
      </c>
      <c r="L562" s="57"/>
      <c r="M562" s="14" t="s">
        <v>613</v>
      </c>
      <c r="N562" s="14" t="s">
        <v>43</v>
      </c>
      <c r="O562" s="14"/>
      <c r="P562" s="15" t="s">
        <v>571</v>
      </c>
      <c r="Q562" s="16">
        <v>3499</v>
      </c>
      <c r="R562" s="17">
        <v>45</v>
      </c>
      <c r="S562" s="18">
        <v>2213.1174999999998</v>
      </c>
      <c r="T562" s="19" t="s">
        <v>34</v>
      </c>
      <c r="U562" s="20" t="s">
        <v>45</v>
      </c>
      <c r="V562" s="22">
        <v>44</v>
      </c>
      <c r="W562" s="22">
        <v>7</v>
      </c>
      <c r="X562" s="23"/>
    </row>
    <row r="563" spans="1:24" s="1" customFormat="1" ht="21" customHeight="1" x14ac:dyDescent="0.3">
      <c r="A563" s="24" t="s">
        <v>23</v>
      </c>
      <c r="B563" s="24" t="s">
        <v>578</v>
      </c>
      <c r="C563" s="27" t="s">
        <v>615</v>
      </c>
      <c r="D563" s="54"/>
      <c r="E563" s="39" t="str">
        <f>HYPERLINK("https://www.google.ru/search?q=WT41253-BKH&amp;newwindow=1&amp;tbm=isch","Еще фото")</f>
        <v>Еще фото</v>
      </c>
      <c r="F563" s="13"/>
      <c r="G563" s="24" t="s">
        <v>580</v>
      </c>
      <c r="H563" s="24" t="s">
        <v>28</v>
      </c>
      <c r="I563" s="24" t="s">
        <v>569</v>
      </c>
      <c r="J563" s="14" t="s">
        <v>90</v>
      </c>
      <c r="K563" s="15" t="s">
        <v>63</v>
      </c>
      <c r="L563" s="57"/>
      <c r="M563" s="14" t="s">
        <v>613</v>
      </c>
      <c r="N563" s="14" t="s">
        <v>43</v>
      </c>
      <c r="O563" s="14"/>
      <c r="P563" s="15" t="s">
        <v>571</v>
      </c>
      <c r="Q563" s="16">
        <v>3499</v>
      </c>
      <c r="R563" s="17">
        <v>45</v>
      </c>
      <c r="S563" s="18">
        <v>2213.1174999999998</v>
      </c>
      <c r="T563" s="19" t="s">
        <v>34</v>
      </c>
      <c r="U563" s="20" t="s">
        <v>47</v>
      </c>
      <c r="V563" s="22">
        <v>46</v>
      </c>
      <c r="W563" s="22">
        <v>8</v>
      </c>
      <c r="X563" s="23"/>
    </row>
    <row r="564" spans="1:24" s="1" customFormat="1" ht="21" customHeight="1" x14ac:dyDescent="0.3">
      <c r="A564" s="24" t="s">
        <v>23</v>
      </c>
      <c r="B564" s="24" t="s">
        <v>578</v>
      </c>
      <c r="C564" s="27" t="s">
        <v>615</v>
      </c>
      <c r="D564" s="54"/>
      <c r="E564" s="39" t="str">
        <f>HYPERLINK("https://www.google.ru/search?q=WT41253-BKH&amp;newwindow=1&amp;tbm=isch","Еще фото")</f>
        <v>Еще фото</v>
      </c>
      <c r="F564" s="13"/>
      <c r="G564" s="24" t="s">
        <v>580</v>
      </c>
      <c r="H564" s="24" t="s">
        <v>28</v>
      </c>
      <c r="I564" s="24" t="s">
        <v>569</v>
      </c>
      <c r="J564" s="14" t="s">
        <v>90</v>
      </c>
      <c r="K564" s="15" t="s">
        <v>63</v>
      </c>
      <c r="L564" s="57"/>
      <c r="M564" s="14" t="s">
        <v>613</v>
      </c>
      <c r="N564" s="14" t="s">
        <v>43</v>
      </c>
      <c r="O564" s="14"/>
      <c r="P564" s="15" t="s">
        <v>571</v>
      </c>
      <c r="Q564" s="16">
        <v>3499</v>
      </c>
      <c r="R564" s="17">
        <v>45</v>
      </c>
      <c r="S564" s="18">
        <v>2213.1174999999998</v>
      </c>
      <c r="T564" s="19" t="s">
        <v>34</v>
      </c>
      <c r="U564" s="20" t="s">
        <v>35</v>
      </c>
      <c r="V564" s="22">
        <v>48</v>
      </c>
      <c r="W564" s="22">
        <v>1</v>
      </c>
      <c r="X564" s="23"/>
    </row>
    <row r="565" spans="1:24" s="1" customFormat="1" ht="32" customHeight="1" x14ac:dyDescent="0.3">
      <c r="A565" s="24" t="s">
        <v>23</v>
      </c>
      <c r="B565" s="24" t="s">
        <v>578</v>
      </c>
      <c r="C565" s="27" t="s">
        <v>615</v>
      </c>
      <c r="D565" s="55"/>
      <c r="E565" s="39" t="str">
        <f>HYPERLINK("https://www.google.ru/search?q=WT41253-BKH&amp;newwindow=1&amp;tbm=isch","Еще фото")</f>
        <v>Еще фото</v>
      </c>
      <c r="F565" s="13"/>
      <c r="G565" s="24" t="s">
        <v>580</v>
      </c>
      <c r="H565" s="24" t="s">
        <v>28</v>
      </c>
      <c r="I565" s="24" t="s">
        <v>569</v>
      </c>
      <c r="J565" s="14" t="s">
        <v>90</v>
      </c>
      <c r="K565" s="15" t="s">
        <v>63</v>
      </c>
      <c r="L565" s="58"/>
      <c r="M565" s="14" t="s">
        <v>613</v>
      </c>
      <c r="N565" s="14" t="s">
        <v>43</v>
      </c>
      <c r="O565" s="14"/>
      <c r="P565" s="15" t="s">
        <v>571</v>
      </c>
      <c r="Q565" s="16">
        <v>3499</v>
      </c>
      <c r="R565" s="17">
        <v>45</v>
      </c>
      <c r="S565" s="18">
        <v>2213.1174999999998</v>
      </c>
      <c r="T565" s="19" t="s">
        <v>34</v>
      </c>
      <c r="U565" s="20" t="s">
        <v>49</v>
      </c>
      <c r="V565" s="22">
        <v>50</v>
      </c>
      <c r="W565" s="22">
        <v>2</v>
      </c>
      <c r="X565" s="23"/>
    </row>
    <row r="566" spans="1:24" s="1" customFormat="1" ht="17" customHeight="1" x14ac:dyDescent="0.3">
      <c r="A566" s="11" t="s">
        <v>23</v>
      </c>
      <c r="B566" s="11" t="s">
        <v>616</v>
      </c>
      <c r="C566" s="12" t="s">
        <v>617</v>
      </c>
      <c r="D566" s="53"/>
      <c r="E566" s="39" t="str">
        <f t="shared" ref="E566:E571" si="21">HYPERLINK("https://www.google.ru/search?q=WT41509-BK&amp;newwindow=1&amp;tbm=isch","Еще фото")</f>
        <v>Еще фото</v>
      </c>
      <c r="F566" s="26" t="s">
        <v>41</v>
      </c>
      <c r="G566" s="11" t="s">
        <v>580</v>
      </c>
      <c r="H566" s="11" t="s">
        <v>28</v>
      </c>
      <c r="I566" s="14" t="s">
        <v>569</v>
      </c>
      <c r="J566" s="14" t="s">
        <v>29</v>
      </c>
      <c r="K566" s="15" t="s">
        <v>63</v>
      </c>
      <c r="L566" s="56" t="s">
        <v>618</v>
      </c>
      <c r="M566" s="14"/>
      <c r="N566" s="14" t="s">
        <v>43</v>
      </c>
      <c r="O566" s="14"/>
      <c r="P566" s="15" t="s">
        <v>33</v>
      </c>
      <c r="Q566" s="16">
        <v>2099</v>
      </c>
      <c r="R566" s="17">
        <v>45</v>
      </c>
      <c r="S566" s="18">
        <v>1327.6174999999998</v>
      </c>
      <c r="T566" s="19" t="s">
        <v>34</v>
      </c>
      <c r="U566" s="20" t="s">
        <v>67</v>
      </c>
      <c r="V566" s="22">
        <v>42</v>
      </c>
      <c r="W566" s="22">
        <v>7</v>
      </c>
      <c r="X566" s="23"/>
    </row>
    <row r="567" spans="1:24" s="1" customFormat="1" ht="17" customHeight="1" x14ac:dyDescent="0.3">
      <c r="A567" s="24" t="s">
        <v>23</v>
      </c>
      <c r="B567" s="24" t="s">
        <v>616</v>
      </c>
      <c r="C567" s="12" t="s">
        <v>617</v>
      </c>
      <c r="D567" s="54"/>
      <c r="E567" s="39" t="str">
        <f t="shared" si="21"/>
        <v>Еще фото</v>
      </c>
      <c r="F567" s="26" t="s">
        <v>41</v>
      </c>
      <c r="G567" s="24" t="s">
        <v>580</v>
      </c>
      <c r="H567" s="24" t="s">
        <v>28</v>
      </c>
      <c r="I567" s="24" t="s">
        <v>569</v>
      </c>
      <c r="J567" s="14" t="s">
        <v>29</v>
      </c>
      <c r="K567" s="15" t="s">
        <v>63</v>
      </c>
      <c r="L567" s="57"/>
      <c r="M567" s="14"/>
      <c r="N567" s="14" t="s">
        <v>43</v>
      </c>
      <c r="O567" s="14"/>
      <c r="P567" s="15" t="s">
        <v>33</v>
      </c>
      <c r="Q567" s="16">
        <v>2099</v>
      </c>
      <c r="R567" s="17">
        <v>45</v>
      </c>
      <c r="S567" s="18">
        <v>1327.6174999999998</v>
      </c>
      <c r="T567" s="19" t="s">
        <v>34</v>
      </c>
      <c r="U567" s="20" t="s">
        <v>45</v>
      </c>
      <c r="V567" s="22">
        <v>44</v>
      </c>
      <c r="W567" s="22">
        <v>14</v>
      </c>
      <c r="X567" s="23"/>
    </row>
    <row r="568" spans="1:24" s="1" customFormat="1" ht="17" customHeight="1" x14ac:dyDescent="0.3">
      <c r="A568" s="24" t="s">
        <v>23</v>
      </c>
      <c r="B568" s="24" t="s">
        <v>616</v>
      </c>
      <c r="C568" s="12" t="s">
        <v>617</v>
      </c>
      <c r="D568" s="54"/>
      <c r="E568" s="39" t="str">
        <f t="shared" si="21"/>
        <v>Еще фото</v>
      </c>
      <c r="F568" s="26" t="s">
        <v>41</v>
      </c>
      <c r="G568" s="24" t="s">
        <v>580</v>
      </c>
      <c r="H568" s="24" t="s">
        <v>28</v>
      </c>
      <c r="I568" s="24" t="s">
        <v>569</v>
      </c>
      <c r="J568" s="14" t="s">
        <v>29</v>
      </c>
      <c r="K568" s="15" t="s">
        <v>63</v>
      </c>
      <c r="L568" s="57"/>
      <c r="M568" s="14"/>
      <c r="N568" s="14" t="s">
        <v>43</v>
      </c>
      <c r="O568" s="14"/>
      <c r="P568" s="15" t="s">
        <v>33</v>
      </c>
      <c r="Q568" s="16">
        <v>2099</v>
      </c>
      <c r="R568" s="17">
        <v>45</v>
      </c>
      <c r="S568" s="18">
        <v>1327.6174999999998</v>
      </c>
      <c r="T568" s="19" t="s">
        <v>34</v>
      </c>
      <c r="U568" s="20" t="s">
        <v>47</v>
      </c>
      <c r="V568" s="22">
        <v>46</v>
      </c>
      <c r="W568" s="22">
        <v>10</v>
      </c>
      <c r="X568" s="23"/>
    </row>
    <row r="569" spans="1:24" s="1" customFormat="1" ht="17" customHeight="1" x14ac:dyDescent="0.3">
      <c r="A569" s="24" t="s">
        <v>23</v>
      </c>
      <c r="B569" s="24" t="s">
        <v>616</v>
      </c>
      <c r="C569" s="12" t="s">
        <v>617</v>
      </c>
      <c r="D569" s="54"/>
      <c r="E569" s="39" t="str">
        <f t="shared" si="21"/>
        <v>Еще фото</v>
      </c>
      <c r="F569" s="26" t="s">
        <v>41</v>
      </c>
      <c r="G569" s="24" t="s">
        <v>580</v>
      </c>
      <c r="H569" s="24" t="s">
        <v>28</v>
      </c>
      <c r="I569" s="24" t="s">
        <v>569</v>
      </c>
      <c r="J569" s="14" t="s">
        <v>29</v>
      </c>
      <c r="K569" s="15" t="s">
        <v>63</v>
      </c>
      <c r="L569" s="57"/>
      <c r="M569" s="14"/>
      <c r="N569" s="14" t="s">
        <v>43</v>
      </c>
      <c r="O569" s="14"/>
      <c r="P569" s="15" t="s">
        <v>33</v>
      </c>
      <c r="Q569" s="16">
        <v>2099</v>
      </c>
      <c r="R569" s="17">
        <v>45</v>
      </c>
      <c r="S569" s="18">
        <v>1327.6174999999998</v>
      </c>
      <c r="T569" s="19" t="s">
        <v>34</v>
      </c>
      <c r="U569" s="20" t="s">
        <v>35</v>
      </c>
      <c r="V569" s="22">
        <v>48</v>
      </c>
      <c r="W569" s="22">
        <v>6</v>
      </c>
      <c r="X569" s="23"/>
    </row>
    <row r="570" spans="1:24" s="1" customFormat="1" ht="17" customHeight="1" x14ac:dyDescent="0.3">
      <c r="A570" s="24" t="s">
        <v>23</v>
      </c>
      <c r="B570" s="24" t="s">
        <v>616</v>
      </c>
      <c r="C570" s="12" t="s">
        <v>617</v>
      </c>
      <c r="D570" s="54"/>
      <c r="E570" s="39" t="str">
        <f t="shared" si="21"/>
        <v>Еще фото</v>
      </c>
      <c r="F570" s="26" t="s">
        <v>41</v>
      </c>
      <c r="G570" s="24" t="s">
        <v>580</v>
      </c>
      <c r="H570" s="24" t="s">
        <v>28</v>
      </c>
      <c r="I570" s="24" t="s">
        <v>569</v>
      </c>
      <c r="J570" s="14" t="s">
        <v>29</v>
      </c>
      <c r="K570" s="15" t="s">
        <v>63</v>
      </c>
      <c r="L570" s="57"/>
      <c r="M570" s="14"/>
      <c r="N570" s="14" t="s">
        <v>43</v>
      </c>
      <c r="O570" s="14"/>
      <c r="P570" s="15" t="s">
        <v>33</v>
      </c>
      <c r="Q570" s="16">
        <v>2099</v>
      </c>
      <c r="R570" s="17">
        <v>45</v>
      </c>
      <c r="S570" s="18">
        <v>1327.6174999999998</v>
      </c>
      <c r="T570" s="19" t="s">
        <v>34</v>
      </c>
      <c r="U570" s="20" t="s">
        <v>49</v>
      </c>
      <c r="V570" s="22">
        <v>50</v>
      </c>
      <c r="W570" s="22">
        <v>10</v>
      </c>
      <c r="X570" s="23"/>
    </row>
    <row r="571" spans="1:24" s="1" customFormat="1" ht="22.05" customHeight="1" x14ac:dyDescent="0.3">
      <c r="A571" s="24" t="s">
        <v>23</v>
      </c>
      <c r="B571" s="24" t="s">
        <v>616</v>
      </c>
      <c r="C571" s="12" t="s">
        <v>617</v>
      </c>
      <c r="D571" s="55"/>
      <c r="E571" s="39" t="str">
        <f t="shared" si="21"/>
        <v>Еще фото</v>
      </c>
      <c r="F571" s="26" t="s">
        <v>41</v>
      </c>
      <c r="G571" s="24" t="s">
        <v>580</v>
      </c>
      <c r="H571" s="24" t="s">
        <v>28</v>
      </c>
      <c r="I571" s="24" t="s">
        <v>569</v>
      </c>
      <c r="J571" s="14" t="s">
        <v>29</v>
      </c>
      <c r="K571" s="15" t="s">
        <v>63</v>
      </c>
      <c r="L571" s="58"/>
      <c r="M571" s="14"/>
      <c r="N571" s="14" t="s">
        <v>43</v>
      </c>
      <c r="O571" s="14"/>
      <c r="P571" s="15" t="s">
        <v>33</v>
      </c>
      <c r="Q571" s="16">
        <v>2099</v>
      </c>
      <c r="R571" s="17">
        <v>45</v>
      </c>
      <c r="S571" s="18">
        <v>1327.6174999999998</v>
      </c>
      <c r="T571" s="19" t="s">
        <v>34</v>
      </c>
      <c r="U571" s="20" t="s">
        <v>37</v>
      </c>
      <c r="V571" s="22">
        <v>52</v>
      </c>
      <c r="W571" s="22">
        <v>1</v>
      </c>
      <c r="X571" s="23"/>
    </row>
    <row r="572" spans="1:24" s="1" customFormat="1" ht="21" customHeight="1" x14ac:dyDescent="0.3">
      <c r="A572" s="11" t="s">
        <v>23</v>
      </c>
      <c r="B572" s="11" t="s">
        <v>619</v>
      </c>
      <c r="C572" s="25" t="s">
        <v>620</v>
      </c>
      <c r="D572" s="53"/>
      <c r="E572" s="39" t="str">
        <f>HYPERLINK("https://www.google.ru/search?q=MB61C99E-COJ&amp;newwindow=1&amp;tbm=isch","Еще фото")</f>
        <v>Еще фото</v>
      </c>
      <c r="F572" s="13"/>
      <c r="G572" s="11" t="s">
        <v>621</v>
      </c>
      <c r="H572" s="11" t="s">
        <v>28</v>
      </c>
      <c r="I572" s="14" t="s">
        <v>621</v>
      </c>
      <c r="J572" s="14" t="s">
        <v>90</v>
      </c>
      <c r="K572" s="15" t="s">
        <v>30</v>
      </c>
      <c r="L572" s="56" t="s">
        <v>622</v>
      </c>
      <c r="M572" s="14"/>
      <c r="N572" s="14" t="s">
        <v>111</v>
      </c>
      <c r="O572" s="14"/>
      <c r="P572" s="15" t="s">
        <v>623</v>
      </c>
      <c r="Q572" s="16">
        <v>6099</v>
      </c>
      <c r="R572" s="17">
        <v>45</v>
      </c>
      <c r="S572" s="18">
        <v>3857.6174999999994</v>
      </c>
      <c r="T572" s="19" t="s">
        <v>34</v>
      </c>
      <c r="U572" s="20" t="s">
        <v>45</v>
      </c>
      <c r="V572" s="21" t="s">
        <v>546</v>
      </c>
      <c r="W572" s="22">
        <v>4</v>
      </c>
      <c r="X572" s="23"/>
    </row>
    <row r="573" spans="1:24" s="1" customFormat="1" ht="21" customHeight="1" x14ac:dyDescent="0.3">
      <c r="A573" s="24" t="s">
        <v>23</v>
      </c>
      <c r="B573" s="24" t="s">
        <v>619</v>
      </c>
      <c r="C573" s="27" t="s">
        <v>620</v>
      </c>
      <c r="D573" s="54"/>
      <c r="E573" s="39" t="str">
        <f>HYPERLINK("https://www.google.ru/search?q=MB61C99E-COJ&amp;newwindow=1&amp;tbm=isch","Еще фото")</f>
        <v>Еще фото</v>
      </c>
      <c r="F573" s="13"/>
      <c r="G573" s="24" t="s">
        <v>621</v>
      </c>
      <c r="H573" s="24" t="s">
        <v>28</v>
      </c>
      <c r="I573" s="24" t="s">
        <v>621</v>
      </c>
      <c r="J573" s="14" t="s">
        <v>90</v>
      </c>
      <c r="K573" s="15" t="s">
        <v>30</v>
      </c>
      <c r="L573" s="57"/>
      <c r="M573" s="14"/>
      <c r="N573" s="14" t="s">
        <v>111</v>
      </c>
      <c r="O573" s="14"/>
      <c r="P573" s="15" t="s">
        <v>623</v>
      </c>
      <c r="Q573" s="16">
        <v>6099</v>
      </c>
      <c r="R573" s="17">
        <v>45</v>
      </c>
      <c r="S573" s="18">
        <v>3857.6174999999994</v>
      </c>
      <c r="T573" s="19" t="s">
        <v>34</v>
      </c>
      <c r="U573" s="20" t="s">
        <v>47</v>
      </c>
      <c r="V573" s="21" t="s">
        <v>547</v>
      </c>
      <c r="W573" s="22">
        <v>6</v>
      </c>
      <c r="X573" s="23"/>
    </row>
    <row r="574" spans="1:24" s="1" customFormat="1" ht="21" customHeight="1" x14ac:dyDescent="0.3">
      <c r="A574" s="24" t="s">
        <v>23</v>
      </c>
      <c r="B574" s="24" t="s">
        <v>619</v>
      </c>
      <c r="C574" s="27" t="s">
        <v>620</v>
      </c>
      <c r="D574" s="54"/>
      <c r="E574" s="39" t="str">
        <f>HYPERLINK("https://www.google.ru/search?q=MB61C99E-COJ&amp;newwindow=1&amp;tbm=isch","Еще фото")</f>
        <v>Еще фото</v>
      </c>
      <c r="F574" s="13"/>
      <c r="G574" s="24" t="s">
        <v>621</v>
      </c>
      <c r="H574" s="24" t="s">
        <v>28</v>
      </c>
      <c r="I574" s="24" t="s">
        <v>621</v>
      </c>
      <c r="J574" s="14" t="s">
        <v>90</v>
      </c>
      <c r="K574" s="15" t="s">
        <v>30</v>
      </c>
      <c r="L574" s="57"/>
      <c r="M574" s="14"/>
      <c r="N574" s="14" t="s">
        <v>111</v>
      </c>
      <c r="O574" s="14"/>
      <c r="P574" s="15" t="s">
        <v>623</v>
      </c>
      <c r="Q574" s="16">
        <v>6099</v>
      </c>
      <c r="R574" s="17">
        <v>45</v>
      </c>
      <c r="S574" s="18">
        <v>3857.6174999999994</v>
      </c>
      <c r="T574" s="19" t="s">
        <v>34</v>
      </c>
      <c r="U574" s="20" t="s">
        <v>35</v>
      </c>
      <c r="V574" s="21" t="s">
        <v>548</v>
      </c>
      <c r="W574" s="22">
        <v>4</v>
      </c>
      <c r="X574" s="23"/>
    </row>
    <row r="575" spans="1:24" s="1" customFormat="1" ht="21" customHeight="1" x14ac:dyDescent="0.3">
      <c r="A575" s="24" t="s">
        <v>23</v>
      </c>
      <c r="B575" s="24" t="s">
        <v>619</v>
      </c>
      <c r="C575" s="27" t="s">
        <v>620</v>
      </c>
      <c r="D575" s="54"/>
      <c r="E575" s="39" t="str">
        <f>HYPERLINK("https://www.google.ru/search?q=MB61C99E-COJ&amp;newwindow=1&amp;tbm=isch","Еще фото")</f>
        <v>Еще фото</v>
      </c>
      <c r="F575" s="13"/>
      <c r="G575" s="24" t="s">
        <v>621</v>
      </c>
      <c r="H575" s="24" t="s">
        <v>28</v>
      </c>
      <c r="I575" s="24" t="s">
        <v>621</v>
      </c>
      <c r="J575" s="14" t="s">
        <v>90</v>
      </c>
      <c r="K575" s="15" t="s">
        <v>30</v>
      </c>
      <c r="L575" s="57"/>
      <c r="M575" s="14"/>
      <c r="N575" s="14" t="s">
        <v>111</v>
      </c>
      <c r="O575" s="14"/>
      <c r="P575" s="15" t="s">
        <v>623</v>
      </c>
      <c r="Q575" s="16">
        <v>6099</v>
      </c>
      <c r="R575" s="17">
        <v>45</v>
      </c>
      <c r="S575" s="18">
        <v>3857.6174999999994</v>
      </c>
      <c r="T575" s="19" t="s">
        <v>34</v>
      </c>
      <c r="U575" s="20" t="s">
        <v>49</v>
      </c>
      <c r="V575" s="21" t="s">
        <v>549</v>
      </c>
      <c r="W575" s="22">
        <v>4</v>
      </c>
      <c r="X575" s="23"/>
    </row>
    <row r="576" spans="1:24" s="1" customFormat="1" ht="32" customHeight="1" x14ac:dyDescent="0.3">
      <c r="A576" s="24" t="s">
        <v>23</v>
      </c>
      <c r="B576" s="24" t="s">
        <v>619</v>
      </c>
      <c r="C576" s="27" t="s">
        <v>620</v>
      </c>
      <c r="D576" s="55"/>
      <c r="E576" s="39" t="str">
        <f>HYPERLINK("https://www.google.ru/search?q=MB61C99E-COJ&amp;newwindow=1&amp;tbm=isch","Еще фото")</f>
        <v>Еще фото</v>
      </c>
      <c r="F576" s="13"/>
      <c r="G576" s="24" t="s">
        <v>621</v>
      </c>
      <c r="H576" s="24" t="s">
        <v>28</v>
      </c>
      <c r="I576" s="24" t="s">
        <v>621</v>
      </c>
      <c r="J576" s="14" t="s">
        <v>90</v>
      </c>
      <c r="K576" s="15" t="s">
        <v>30</v>
      </c>
      <c r="L576" s="58"/>
      <c r="M576" s="14"/>
      <c r="N576" s="14" t="s">
        <v>111</v>
      </c>
      <c r="O576" s="14"/>
      <c r="P576" s="15" t="s">
        <v>623</v>
      </c>
      <c r="Q576" s="16">
        <v>6099</v>
      </c>
      <c r="R576" s="17">
        <v>45</v>
      </c>
      <c r="S576" s="18">
        <v>3857.6174999999994</v>
      </c>
      <c r="T576" s="19" t="s">
        <v>34</v>
      </c>
      <c r="U576" s="20" t="s">
        <v>37</v>
      </c>
      <c r="V576" s="21" t="s">
        <v>38</v>
      </c>
      <c r="W576" s="22">
        <v>1</v>
      </c>
      <c r="X576" s="23"/>
    </row>
    <row r="577" spans="1:24" s="1" customFormat="1" ht="26" customHeight="1" x14ac:dyDescent="0.3">
      <c r="A577" s="11" t="s">
        <v>23</v>
      </c>
      <c r="B577" s="11" t="s">
        <v>624</v>
      </c>
      <c r="C577" s="12" t="s">
        <v>625</v>
      </c>
      <c r="D577" s="53"/>
      <c r="E577" s="39" t="str">
        <f>HYPERLINK("https://www.google.ru/search?q=MS41227-AAZ&amp;newwindow=1&amp;tbm=isch","Еще фото")</f>
        <v>Еще фото</v>
      </c>
      <c r="F577" s="13"/>
      <c r="G577" s="11" t="s">
        <v>621</v>
      </c>
      <c r="H577" s="11" t="s">
        <v>28</v>
      </c>
      <c r="I577" s="14" t="s">
        <v>621</v>
      </c>
      <c r="J577" s="14" t="s">
        <v>90</v>
      </c>
      <c r="K577" s="15" t="s">
        <v>30</v>
      </c>
      <c r="L577" s="56" t="s">
        <v>626</v>
      </c>
      <c r="M577" s="14"/>
      <c r="N577" s="14" t="s">
        <v>59</v>
      </c>
      <c r="O577" s="14"/>
      <c r="P577" s="15" t="s">
        <v>571</v>
      </c>
      <c r="Q577" s="16">
        <v>4499</v>
      </c>
      <c r="R577" s="17">
        <v>45</v>
      </c>
      <c r="S577" s="18">
        <v>2845.6174999999994</v>
      </c>
      <c r="T577" s="19" t="s">
        <v>34</v>
      </c>
      <c r="U577" s="20" t="s">
        <v>45</v>
      </c>
      <c r="V577" s="21" t="s">
        <v>546</v>
      </c>
      <c r="W577" s="22">
        <v>4</v>
      </c>
      <c r="X577" s="23"/>
    </row>
    <row r="578" spans="1:24" s="1" customFormat="1" ht="26" customHeight="1" x14ac:dyDescent="0.3">
      <c r="A578" s="24" t="s">
        <v>23</v>
      </c>
      <c r="B578" s="24" t="s">
        <v>624</v>
      </c>
      <c r="C578" s="12" t="s">
        <v>625</v>
      </c>
      <c r="D578" s="54"/>
      <c r="E578" s="39" t="str">
        <f>HYPERLINK("https://www.google.ru/search?q=MS41227-AAZ&amp;newwindow=1&amp;tbm=isch","Еще фото")</f>
        <v>Еще фото</v>
      </c>
      <c r="F578" s="13"/>
      <c r="G578" s="24" t="s">
        <v>621</v>
      </c>
      <c r="H578" s="24" t="s">
        <v>28</v>
      </c>
      <c r="I578" s="24" t="s">
        <v>621</v>
      </c>
      <c r="J578" s="14" t="s">
        <v>90</v>
      </c>
      <c r="K578" s="15" t="s">
        <v>30</v>
      </c>
      <c r="L578" s="57"/>
      <c r="M578" s="14"/>
      <c r="N578" s="14" t="s">
        <v>59</v>
      </c>
      <c r="O578" s="14"/>
      <c r="P578" s="15" t="s">
        <v>571</v>
      </c>
      <c r="Q578" s="16">
        <v>4499</v>
      </c>
      <c r="R578" s="17">
        <v>45</v>
      </c>
      <c r="S578" s="18">
        <v>2845.6174999999994</v>
      </c>
      <c r="T578" s="19" t="s">
        <v>34</v>
      </c>
      <c r="U578" s="20" t="s">
        <v>47</v>
      </c>
      <c r="V578" s="21" t="s">
        <v>547</v>
      </c>
      <c r="W578" s="22">
        <v>5</v>
      </c>
      <c r="X578" s="23"/>
    </row>
    <row r="579" spans="1:24" s="1" customFormat="1" ht="26" customHeight="1" x14ac:dyDescent="0.3">
      <c r="A579" s="24" t="s">
        <v>23</v>
      </c>
      <c r="B579" s="24" t="s">
        <v>624</v>
      </c>
      <c r="C579" s="12" t="s">
        <v>625</v>
      </c>
      <c r="D579" s="54"/>
      <c r="E579" s="39" t="str">
        <f>HYPERLINK("https://www.google.ru/search?q=MS41227-AAZ&amp;newwindow=1&amp;tbm=isch","Еще фото")</f>
        <v>Еще фото</v>
      </c>
      <c r="F579" s="13"/>
      <c r="G579" s="24" t="s">
        <v>621</v>
      </c>
      <c r="H579" s="24" t="s">
        <v>28</v>
      </c>
      <c r="I579" s="24" t="s">
        <v>621</v>
      </c>
      <c r="J579" s="14" t="s">
        <v>90</v>
      </c>
      <c r="K579" s="15" t="s">
        <v>30</v>
      </c>
      <c r="L579" s="57"/>
      <c r="M579" s="14"/>
      <c r="N579" s="14" t="s">
        <v>59</v>
      </c>
      <c r="O579" s="14"/>
      <c r="P579" s="15" t="s">
        <v>571</v>
      </c>
      <c r="Q579" s="16">
        <v>4499</v>
      </c>
      <c r="R579" s="17">
        <v>45</v>
      </c>
      <c r="S579" s="18">
        <v>2845.6174999999994</v>
      </c>
      <c r="T579" s="19" t="s">
        <v>34</v>
      </c>
      <c r="U579" s="20" t="s">
        <v>35</v>
      </c>
      <c r="V579" s="21" t="s">
        <v>548</v>
      </c>
      <c r="W579" s="22">
        <v>6</v>
      </c>
      <c r="X579" s="23"/>
    </row>
    <row r="580" spans="1:24" s="1" customFormat="1" ht="26" customHeight="1" x14ac:dyDescent="0.3">
      <c r="A580" s="24" t="s">
        <v>23</v>
      </c>
      <c r="B580" s="24" t="s">
        <v>624</v>
      </c>
      <c r="C580" s="12" t="s">
        <v>625</v>
      </c>
      <c r="D580" s="55"/>
      <c r="E580" s="39" t="str">
        <f>HYPERLINK("https://www.google.ru/search?q=MS41227-AAZ&amp;newwindow=1&amp;tbm=isch","Еще фото")</f>
        <v>Еще фото</v>
      </c>
      <c r="F580" s="13"/>
      <c r="G580" s="24" t="s">
        <v>621</v>
      </c>
      <c r="H580" s="24" t="s">
        <v>28</v>
      </c>
      <c r="I580" s="24" t="s">
        <v>621</v>
      </c>
      <c r="J580" s="14" t="s">
        <v>90</v>
      </c>
      <c r="K580" s="15" t="s">
        <v>30</v>
      </c>
      <c r="L580" s="58"/>
      <c r="M580" s="14"/>
      <c r="N580" s="14" t="s">
        <v>59</v>
      </c>
      <c r="O580" s="14"/>
      <c r="P580" s="15" t="s">
        <v>571</v>
      </c>
      <c r="Q580" s="16">
        <v>4499</v>
      </c>
      <c r="R580" s="17">
        <v>45</v>
      </c>
      <c r="S580" s="18">
        <v>2845.6174999999994</v>
      </c>
      <c r="T580" s="19" t="s">
        <v>34</v>
      </c>
      <c r="U580" s="20" t="s">
        <v>49</v>
      </c>
      <c r="V580" s="21" t="s">
        <v>549</v>
      </c>
      <c r="W580" s="22">
        <v>3</v>
      </c>
      <c r="X580" s="23"/>
    </row>
    <row r="581" spans="1:24" s="1" customFormat="1" ht="108" customHeight="1" x14ac:dyDescent="0.3">
      <c r="A581" s="11" t="s">
        <v>23</v>
      </c>
      <c r="B581" s="11" t="s">
        <v>624</v>
      </c>
      <c r="C581" s="12" t="s">
        <v>627</v>
      </c>
      <c r="D581" s="28"/>
      <c r="E581" s="39" t="str">
        <f>HYPERLINK("https://www.google.ru/search?q=MS41227-BK&amp;newwindow=1&amp;tbm=isch","Еще фото")</f>
        <v>Еще фото</v>
      </c>
      <c r="F581" s="13"/>
      <c r="G581" s="11" t="s">
        <v>621</v>
      </c>
      <c r="H581" s="11" t="s">
        <v>28</v>
      </c>
      <c r="I581" s="14" t="s">
        <v>621</v>
      </c>
      <c r="J581" s="14" t="s">
        <v>90</v>
      </c>
      <c r="K581" s="15" t="s">
        <v>30</v>
      </c>
      <c r="L581" s="14" t="s">
        <v>626</v>
      </c>
      <c r="M581" s="14"/>
      <c r="N581" s="14" t="s">
        <v>43</v>
      </c>
      <c r="O581" s="14"/>
      <c r="P581" s="15" t="s">
        <v>571</v>
      </c>
      <c r="Q581" s="16">
        <v>4499</v>
      </c>
      <c r="R581" s="17">
        <v>45</v>
      </c>
      <c r="S581" s="18">
        <v>2845.6174999999994</v>
      </c>
      <c r="T581" s="19" t="s">
        <v>34</v>
      </c>
      <c r="U581" s="20" t="s">
        <v>45</v>
      </c>
      <c r="V581" s="21" t="s">
        <v>546</v>
      </c>
      <c r="W581" s="22">
        <v>1</v>
      </c>
      <c r="X581" s="23"/>
    </row>
    <row r="582" spans="1:24" s="1" customFormat="1" ht="52.05" customHeight="1" x14ac:dyDescent="0.3">
      <c r="A582" s="11" t="s">
        <v>23</v>
      </c>
      <c r="B582" s="11" t="s">
        <v>628</v>
      </c>
      <c r="C582" s="12" t="s">
        <v>629</v>
      </c>
      <c r="D582" s="59"/>
      <c r="E582" s="39" t="str">
        <f>HYPERLINK("https://www.google.ru/search?q=MS41232-EAS&amp;newwindow=1&amp;tbm=isch","Еще фото")</f>
        <v>Еще фото</v>
      </c>
      <c r="F582" s="13"/>
      <c r="G582" s="11" t="s">
        <v>621</v>
      </c>
      <c r="H582" s="11" t="s">
        <v>28</v>
      </c>
      <c r="I582" s="14" t="s">
        <v>621</v>
      </c>
      <c r="J582" s="14" t="s">
        <v>90</v>
      </c>
      <c r="K582" s="15" t="s">
        <v>30</v>
      </c>
      <c r="L582" s="56" t="s">
        <v>630</v>
      </c>
      <c r="M582" s="14"/>
      <c r="N582" s="14" t="s">
        <v>341</v>
      </c>
      <c r="O582" s="14"/>
      <c r="P582" s="15" t="s">
        <v>571</v>
      </c>
      <c r="Q582" s="16">
        <v>5799</v>
      </c>
      <c r="R582" s="17">
        <v>45</v>
      </c>
      <c r="S582" s="18">
        <v>3667.8674999999994</v>
      </c>
      <c r="T582" s="19" t="s">
        <v>34</v>
      </c>
      <c r="U582" s="20" t="s">
        <v>67</v>
      </c>
      <c r="V582" s="21" t="s">
        <v>631</v>
      </c>
      <c r="W582" s="22">
        <v>1</v>
      </c>
      <c r="X582" s="23"/>
    </row>
    <row r="583" spans="1:24" s="1" customFormat="1" ht="61.05" customHeight="1" x14ac:dyDescent="0.3">
      <c r="A583" s="24" t="s">
        <v>23</v>
      </c>
      <c r="B583" s="24" t="s">
        <v>628</v>
      </c>
      <c r="C583" s="12" t="s">
        <v>629</v>
      </c>
      <c r="D583" s="60"/>
      <c r="E583" s="39" t="str">
        <f>HYPERLINK("https://www.google.ru/search?q=MS41232-EAS&amp;newwindow=1&amp;tbm=isch","Еще фото")</f>
        <v>Еще фото</v>
      </c>
      <c r="F583" s="13"/>
      <c r="G583" s="24" t="s">
        <v>621</v>
      </c>
      <c r="H583" s="24" t="s">
        <v>28</v>
      </c>
      <c r="I583" s="24" t="s">
        <v>621</v>
      </c>
      <c r="J583" s="14" t="s">
        <v>90</v>
      </c>
      <c r="K583" s="15" t="s">
        <v>30</v>
      </c>
      <c r="L583" s="58"/>
      <c r="M583" s="14"/>
      <c r="N583" s="14" t="s">
        <v>341</v>
      </c>
      <c r="O583" s="14"/>
      <c r="P583" s="15" t="s">
        <v>571</v>
      </c>
      <c r="Q583" s="16">
        <v>5799</v>
      </c>
      <c r="R583" s="17">
        <v>45</v>
      </c>
      <c r="S583" s="18">
        <v>3667.8674999999994</v>
      </c>
      <c r="T583" s="19" t="s">
        <v>34</v>
      </c>
      <c r="U583" s="20" t="s">
        <v>45</v>
      </c>
      <c r="V583" s="21" t="s">
        <v>546</v>
      </c>
      <c r="W583" s="22">
        <v>2</v>
      </c>
      <c r="X583" s="23"/>
    </row>
  </sheetData>
  <autoFilter ref="A3:X583" xr:uid="{00000000-0009-0000-0000-000000000000}"/>
  <mergeCells count="258">
    <mergeCell ref="D4:D5"/>
    <mergeCell ref="L4:L5"/>
    <mergeCell ref="D6:D10"/>
    <mergeCell ref="L6:L10"/>
    <mergeCell ref="D11:D14"/>
    <mergeCell ref="L11:L14"/>
    <mergeCell ref="D17:D18"/>
    <mergeCell ref="L17:L18"/>
    <mergeCell ref="D19:D21"/>
    <mergeCell ref="L19:L21"/>
    <mergeCell ref="D22:D23"/>
    <mergeCell ref="L22:L23"/>
    <mergeCell ref="D24:D26"/>
    <mergeCell ref="L24:L26"/>
    <mergeCell ref="D27:D30"/>
    <mergeCell ref="L27:L30"/>
    <mergeCell ref="D32:D36"/>
    <mergeCell ref="L32:L36"/>
    <mergeCell ref="D37:D39"/>
    <mergeCell ref="L37:L39"/>
    <mergeCell ref="D40:D48"/>
    <mergeCell ref="L40:L48"/>
    <mergeCell ref="D49:D50"/>
    <mergeCell ref="L49:L50"/>
    <mergeCell ref="D52:D59"/>
    <mergeCell ref="L52:L59"/>
    <mergeCell ref="D61:D67"/>
    <mergeCell ref="L61:L67"/>
    <mergeCell ref="D71:D72"/>
    <mergeCell ref="L71:L72"/>
    <mergeCell ref="D74:D75"/>
    <mergeCell ref="L74:L75"/>
    <mergeCell ref="D76:D77"/>
    <mergeCell ref="L76:L77"/>
    <mergeCell ref="D78:D87"/>
    <mergeCell ref="L78:L87"/>
    <mergeCell ref="D88:D90"/>
    <mergeCell ref="L88:L90"/>
    <mergeCell ref="D91:D92"/>
    <mergeCell ref="L91:L92"/>
    <mergeCell ref="D93:D99"/>
    <mergeCell ref="L93:L99"/>
    <mergeCell ref="D100:D103"/>
    <mergeCell ref="L100:L103"/>
    <mergeCell ref="D104:D107"/>
    <mergeCell ref="L104:L107"/>
    <mergeCell ref="D108:D109"/>
    <mergeCell ref="L108:L109"/>
    <mergeCell ref="D110:D111"/>
    <mergeCell ref="L110:L111"/>
    <mergeCell ref="D113:D124"/>
    <mergeCell ref="L113:L124"/>
    <mergeCell ref="D125:D132"/>
    <mergeCell ref="L125:L132"/>
    <mergeCell ref="D133:D139"/>
    <mergeCell ref="L133:L139"/>
    <mergeCell ref="D143:D144"/>
    <mergeCell ref="L143:L144"/>
    <mergeCell ref="D145:D146"/>
    <mergeCell ref="L145:L146"/>
    <mergeCell ref="D147:D149"/>
    <mergeCell ref="L147:L149"/>
    <mergeCell ref="D153:D155"/>
    <mergeCell ref="L153:L155"/>
    <mergeCell ref="D156:D157"/>
    <mergeCell ref="L156:L157"/>
    <mergeCell ref="D158:D159"/>
    <mergeCell ref="L158:L159"/>
    <mergeCell ref="D160:D161"/>
    <mergeCell ref="L160:L161"/>
    <mergeCell ref="D167:D168"/>
    <mergeCell ref="L167:L168"/>
    <mergeCell ref="D170:D175"/>
    <mergeCell ref="L170:L175"/>
    <mergeCell ref="D176:D181"/>
    <mergeCell ref="L176:L181"/>
    <mergeCell ref="D184:D186"/>
    <mergeCell ref="L184:L186"/>
    <mergeCell ref="D187:D188"/>
    <mergeCell ref="L187:L188"/>
    <mergeCell ref="D191:D195"/>
    <mergeCell ref="L191:L195"/>
    <mergeCell ref="D197:D199"/>
    <mergeCell ref="L197:L199"/>
    <mergeCell ref="D204:D205"/>
    <mergeCell ref="L204:L205"/>
    <mergeCell ref="D206:D215"/>
    <mergeCell ref="L206:L215"/>
    <mergeCell ref="D219:D220"/>
    <mergeCell ref="L219:L220"/>
    <mergeCell ref="D221:D224"/>
    <mergeCell ref="L221:L224"/>
    <mergeCell ref="D225:D227"/>
    <mergeCell ref="L225:L227"/>
    <mergeCell ref="D229:D230"/>
    <mergeCell ref="L229:L230"/>
    <mergeCell ref="D231:D235"/>
    <mergeCell ref="L231:L235"/>
    <mergeCell ref="D236:D241"/>
    <mergeCell ref="L236:L241"/>
    <mergeCell ref="D242:D245"/>
    <mergeCell ref="L242:L245"/>
    <mergeCell ref="D248:D254"/>
    <mergeCell ref="L248:L254"/>
    <mergeCell ref="D255:D259"/>
    <mergeCell ref="L255:L259"/>
    <mergeCell ref="D261:D262"/>
    <mergeCell ref="L261:L262"/>
    <mergeCell ref="D263:D264"/>
    <mergeCell ref="L263:L264"/>
    <mergeCell ref="D266:D267"/>
    <mergeCell ref="L266:L267"/>
    <mergeCell ref="D268:D277"/>
    <mergeCell ref="L268:L277"/>
    <mergeCell ref="D278:D284"/>
    <mergeCell ref="L278:L284"/>
    <mergeCell ref="D285:D287"/>
    <mergeCell ref="L285:L287"/>
    <mergeCell ref="D288:D292"/>
    <mergeCell ref="L288:L292"/>
    <mergeCell ref="D294:D295"/>
    <mergeCell ref="L294:L295"/>
    <mergeCell ref="D296:D298"/>
    <mergeCell ref="L296:L298"/>
    <mergeCell ref="D299:D302"/>
    <mergeCell ref="L299:L302"/>
    <mergeCell ref="D303:D306"/>
    <mergeCell ref="L303:L306"/>
    <mergeCell ref="D307:D312"/>
    <mergeCell ref="L307:L312"/>
    <mergeCell ref="D313:D325"/>
    <mergeCell ref="L313:L325"/>
    <mergeCell ref="D326:D327"/>
    <mergeCell ref="L326:L327"/>
    <mergeCell ref="D329:D330"/>
    <mergeCell ref="L329:L330"/>
    <mergeCell ref="D331:D336"/>
    <mergeCell ref="L331:L336"/>
    <mergeCell ref="D337:D339"/>
    <mergeCell ref="L337:L339"/>
    <mergeCell ref="D340:D342"/>
    <mergeCell ref="L340:L342"/>
    <mergeCell ref="D343:D346"/>
    <mergeCell ref="L343:L346"/>
    <mergeCell ref="D347:D351"/>
    <mergeCell ref="L347:L351"/>
    <mergeCell ref="D352:D353"/>
    <mergeCell ref="L352:L353"/>
    <mergeCell ref="D354:D355"/>
    <mergeCell ref="L354:L355"/>
    <mergeCell ref="D357:D358"/>
    <mergeCell ref="L357:L358"/>
    <mergeCell ref="D359:D362"/>
    <mergeCell ref="L359:L362"/>
    <mergeCell ref="D363:D366"/>
    <mergeCell ref="L363:L366"/>
    <mergeCell ref="D368:D369"/>
    <mergeCell ref="L368:L369"/>
    <mergeCell ref="D370:D373"/>
    <mergeCell ref="L370:L373"/>
    <mergeCell ref="D375:D380"/>
    <mergeCell ref="L375:L380"/>
    <mergeCell ref="D381:D382"/>
    <mergeCell ref="L381:L382"/>
    <mergeCell ref="D383:D386"/>
    <mergeCell ref="L383:L386"/>
    <mergeCell ref="D392:D394"/>
    <mergeCell ref="L392:L394"/>
    <mergeCell ref="D396:D397"/>
    <mergeCell ref="L396:L397"/>
    <mergeCell ref="D398:D400"/>
    <mergeCell ref="L398:L400"/>
    <mergeCell ref="D402:D406"/>
    <mergeCell ref="L402:L406"/>
    <mergeCell ref="D407:D409"/>
    <mergeCell ref="L407:L409"/>
    <mergeCell ref="D410:D422"/>
    <mergeCell ref="L410:L422"/>
    <mergeCell ref="D423:D425"/>
    <mergeCell ref="L423:L425"/>
    <mergeCell ref="D428:D430"/>
    <mergeCell ref="L428:L430"/>
    <mergeCell ref="D434:D435"/>
    <mergeCell ref="L434:L435"/>
    <mergeCell ref="D438:D443"/>
    <mergeCell ref="L438:L443"/>
    <mergeCell ref="D447:D448"/>
    <mergeCell ref="L447:L448"/>
    <mergeCell ref="D450:D451"/>
    <mergeCell ref="L450:L451"/>
    <mergeCell ref="D453:D454"/>
    <mergeCell ref="L453:L454"/>
    <mergeCell ref="D456:D457"/>
    <mergeCell ref="L456:L457"/>
    <mergeCell ref="D459:D463"/>
    <mergeCell ref="L459:L463"/>
    <mergeCell ref="D464:D467"/>
    <mergeCell ref="L464:L467"/>
    <mergeCell ref="D468:D470"/>
    <mergeCell ref="L468:L470"/>
    <mergeCell ref="D471:D472"/>
    <mergeCell ref="L471:L472"/>
    <mergeCell ref="D474:D475"/>
    <mergeCell ref="L474:L475"/>
    <mergeCell ref="D481:D485"/>
    <mergeCell ref="L481:L485"/>
    <mergeCell ref="D488:D491"/>
    <mergeCell ref="L488:L491"/>
    <mergeCell ref="D493:D495"/>
    <mergeCell ref="L493:L495"/>
    <mergeCell ref="D496:D498"/>
    <mergeCell ref="L496:L498"/>
    <mergeCell ref="D500:D501"/>
    <mergeCell ref="L500:L501"/>
    <mergeCell ref="D503:D505"/>
    <mergeCell ref="L503:L505"/>
    <mergeCell ref="D506:D508"/>
    <mergeCell ref="L506:L508"/>
    <mergeCell ref="D509:D511"/>
    <mergeCell ref="L509:L511"/>
    <mergeCell ref="D512:D514"/>
    <mergeCell ref="L512:L514"/>
    <mergeCell ref="D515:D516"/>
    <mergeCell ref="L515:L516"/>
    <mergeCell ref="D517:D518"/>
    <mergeCell ref="L517:L518"/>
    <mergeCell ref="D519:D520"/>
    <mergeCell ref="L519:L520"/>
    <mergeCell ref="D522:D524"/>
    <mergeCell ref="L522:L524"/>
    <mergeCell ref="D525:D526"/>
    <mergeCell ref="L525:L526"/>
    <mergeCell ref="D527:D530"/>
    <mergeCell ref="L527:L530"/>
    <mergeCell ref="D531:D534"/>
    <mergeCell ref="L531:L534"/>
    <mergeCell ref="D535:D538"/>
    <mergeCell ref="L535:L538"/>
    <mergeCell ref="D539:D542"/>
    <mergeCell ref="L539:L542"/>
    <mergeCell ref="D566:D571"/>
    <mergeCell ref="L566:L571"/>
    <mergeCell ref="D572:D576"/>
    <mergeCell ref="L572:L576"/>
    <mergeCell ref="D577:D580"/>
    <mergeCell ref="L577:L580"/>
    <mergeCell ref="D582:D583"/>
    <mergeCell ref="L582:L583"/>
    <mergeCell ref="D543:D546"/>
    <mergeCell ref="L543:L546"/>
    <mergeCell ref="D547:D550"/>
    <mergeCell ref="L547:L550"/>
    <mergeCell ref="D551:D555"/>
    <mergeCell ref="L551:L555"/>
    <mergeCell ref="D556:D560"/>
    <mergeCell ref="L556:L560"/>
    <mergeCell ref="D561:D565"/>
    <mergeCell ref="L561:L565"/>
  </mergeCells>
  <dataValidations count="27">
    <dataValidation type="whole" operator="lessThanOrEqual" allowBlank="1" showErrorMessage="1" errorTitle="Неверно" error="Заказ не может быть больше Наличия" sqref="X4 X581:X582 X576 X571 X564 X554 X534 X530 X527 X525 X518:X520 X513 X499 X495 X492 X485:X487 X479 X471:X477 X461:X464 X449:X458 X444:X446 X436:X437 X433 X426:X431 X406:X409 X401 X398 X395 X386:X390 X382 X378:X379 X374 X369 X367 X360:X362 X358 X352:X355 X346:X347 X344 X339:X340 X337 X327:X331 X325 X307 X298:X303 X295:X296 X289:X292 X285 X278:X281 X273 X270 X262:X264 X260 X252:X254 X245:X246 X241 X235 X233 X230 X226:X228 X223:X224 X217:X221 X214:X215 X205 X200:X203 X195:X196 X185:X190 X177:X183 X173:X175 X158:X171 X149:X152 X145:X147 X142:X143 X140 X123:X124 X121 X118:X119 X113:X116 X103 X101 X94:X97 X91:X92 X87 X75 X73 X67:X70 X63 X48:X50 X46 X39 X31 X21:X26 X17:X19" xr:uid="{00000000-0002-0000-0000-000000000000}">
      <formula1>1</formula1>
    </dataValidation>
    <dataValidation type="whole" operator="lessThanOrEqual" allowBlank="1" showErrorMessage="1" errorTitle="Неверно" error="Заказ не может быть больше Наличия" sqref="X5 X583 X565 X560 X555 X542 X538 X524 X522 X514 X508:X512 X505 X496 X493:X494 X480 X478 X466 X443 X441 X434:X435 X432 X422:X423 X416 X400 X392:X393 X385 X381 X377 X356 X341:X342 X336 X332 X315:X317 X312 X304 X297 X287 X271 X267 X261 X247 X243 X229 X225 X216 X211:X212 X206 X197:X198 X194 X192 X172 X157 X141 X117 X107 X104:X105 X102 X99:X100 X93 X88 X76:X77 X65 X62 X59:X60 X56:X57 X51 X47 X44 X41 X30 X20 X15:X16 X10" xr:uid="{00000000-0002-0000-0000-000001000000}">
      <formula1>2</formula1>
    </dataValidation>
    <dataValidation type="whole" operator="lessThanOrEqual" allowBlank="1" showErrorMessage="1" errorTitle="Неверно" error="Заказ не может быть больше Наличия" sqref="X6 X125 X35 X33" xr:uid="{00000000-0002-0000-0000-000002000000}">
      <formula1>15</formula1>
    </dataValidation>
    <dataValidation type="whole" operator="lessThanOrEqual" allowBlank="1" showErrorMessage="1" errorTitle="Неверно" error="Заказ не может быть больше Наличия" sqref="X126 X7:X8" xr:uid="{00000000-0002-0000-0000-000003000000}">
      <formula1>35</formula1>
    </dataValidation>
    <dataValidation type="whole" operator="lessThanOrEqual" allowBlank="1" showErrorMessage="1" errorTitle="Неверно" error="Заказ не может быть больше Наличия" sqref="X9 X310 X83" xr:uid="{00000000-0002-0000-0000-000005000000}">
      <formula1>17</formula1>
    </dataValidation>
    <dataValidation type="whole" operator="lessThanOrEqual" allowBlank="1" showErrorMessage="1" errorTitle="Неверно" error="Заказ не может быть больше Наличия" sqref="X11 X532 X490 X14" xr:uid="{00000000-0002-0000-0000-000007000000}">
      <formula1>13</formula1>
    </dataValidation>
    <dataValidation type="whole" operator="lessThanOrEqual" allowBlank="1" showErrorMessage="1" errorTitle="Неверно" error="Заказ не может быть больше Наличия" sqref="X12:X13" xr:uid="{00000000-0002-0000-0000-000008000000}">
      <formula1>27</formula1>
    </dataValidation>
    <dataValidation type="whole" operator="lessThanOrEqual" allowBlank="1" showErrorMessage="1" errorTitle="Неверно" error="Заказ не может быть больше Наличия" sqref="X27 X580 X559 X546 X529 X521 X515:X516 X506 X500:X502 X481 X459:X460 X442 X440 X424 X421 X397 X383 X375:X376 X357 X338 X334:X335 X326 X318 X314 X305 X294 X288 X277 X272 X268 X265 X244 X238:X239 X213 X207 X204 X199 X191 X154 X148 X122 X112 X108 X98 X89:X90 X78:X79 X71 X66 X64 X58 X42 X37 X29" xr:uid="{00000000-0002-0000-0000-000017000000}">
      <formula1>3</formula1>
    </dataValidation>
    <dataValidation type="whole" operator="lessThanOrEqual" allowBlank="1" showErrorMessage="1" errorTitle="Неверно" error="Заказ не может быть больше Наличия" sqref="X28 X577 X574:X575 X572 X561 X556 X551 X543 X517 X497:X498 X484 X467 X465 X448 X404 X399 X391 X373 X370 X363 X313 X293 X283 X257 X255 X250:X251 X248 X242 X240 X237 X193 X184 X176 X155 X153 X132 X111 X109 X74 X61 X52 X43 X38" xr:uid="{00000000-0002-0000-0000-000018000000}">
      <formula1>4</formula1>
    </dataValidation>
    <dataValidation type="whole" operator="lessThanOrEqual" allowBlank="1" showErrorMessage="1" errorTitle="Неверно" error="Заказ не может быть больше Наличия" sqref="X32 X578 X550 X547 X539 X535 X528 X526 X523 X507 X504 X491 X468 X438 X415 X410:X413 X384 X359 X349 X343 X333 X306 X286 X282 X269 X249 X209:X210 X156 X144 X137 X110 X106 X72 X53 X40" xr:uid="{00000000-0002-0000-0000-00001C000000}">
      <formula1>5</formula1>
    </dataValidation>
    <dataValidation type="whole" operator="lessThanOrEqual" allowBlank="1" showErrorMessage="1" errorTitle="Неверно" error="Заказ не может быть больше Наличия" sqref="X34 X127" xr:uid="{00000000-0002-0000-0000-00001E000000}">
      <formula1>23</formula1>
    </dataValidation>
    <dataValidation type="whole" operator="lessThanOrEqual" allowBlank="1" showErrorMessage="1" errorTitle="Неверно" error="Заказ не может быть больше Наличия" sqref="X36 X549 X366 X320 X311 X275 X84 X82" xr:uid="{00000000-0002-0000-0000-000020000000}">
      <formula1>11</formula1>
    </dataValidation>
    <dataValidation type="whole" operator="lessThanOrEqual" allowBlank="1" showErrorMessage="1" errorTitle="Неверно" error="Заказ не может быть больше Наличия" sqref="X45 X579 X573 X569 X553 X545 X470 X425 X414 X405 X402 X396 X368 X351 X284 X276 X266 X256 X236 X231 X208 X120 X86" xr:uid="{00000000-0002-0000-0000-000029000000}">
      <formula1>6</formula1>
    </dataValidation>
    <dataValidation type="whole" operator="lessThanOrEqual" allowBlank="1" showErrorMessage="1" errorTitle="Неверно" error="Заказ не может быть больше Наличия" sqref="X54 X570 X568 X541 X483 X419 X372 X319 X309 X222" xr:uid="{00000000-0002-0000-0000-000032000000}">
      <formula1>10</formula1>
    </dataValidation>
    <dataValidation type="whole" operator="lessThanOrEqual" allowBlank="1" showErrorMessage="1" errorTitle="Неверно" error="Заказ не может быть больше Наличия" sqref="X55 X563 X552 X540 X488 X439 X380 X348 X324 X308 X259 X232" xr:uid="{00000000-0002-0000-0000-000033000000}">
      <formula1>8</formula1>
    </dataValidation>
    <dataValidation type="whole" operator="lessThanOrEqual" allowBlank="1" showErrorMessage="1" errorTitle="Неверно" error="Заказ не может быть больше Наличия" sqref="X80 X566 X562 X557:X558 X544 X537 X531 X469 X417 X394 X258 X85" xr:uid="{00000000-0002-0000-0000-00004C000000}">
      <formula1>7</formula1>
    </dataValidation>
    <dataValidation type="whole" operator="lessThanOrEqual" allowBlank="1" showErrorMessage="1" errorTitle="Неверно" error="Заказ не может быть больше Наличия" sqref="X81 X489 X418 X403 X371 X364:X365 X345 X321 X274 X234" xr:uid="{00000000-0002-0000-0000-00004D000000}">
      <formula1>12</formula1>
    </dataValidation>
    <dataValidation type="whole" operator="lessThanOrEqual" allowBlank="1" showErrorMessage="1" errorTitle="Неверно" error="Заказ не может быть больше Наличия" sqref="X128" xr:uid="{00000000-0002-0000-0000-00007C000000}">
      <formula1>33</formula1>
    </dataValidation>
    <dataValidation type="whole" operator="lessThanOrEqual" allowBlank="1" showErrorMessage="1" errorTitle="Неверно" error="Заказ не может быть больше Наличия" sqref="X129:X131" xr:uid="{00000000-0002-0000-0000-00007D000000}">
      <formula1>20</formula1>
    </dataValidation>
    <dataValidation type="whole" operator="lessThanOrEqual" allowBlank="1" showErrorMessage="1" errorTitle="Неверно" error="Заказ не может быть больше Наличия" sqref="X133 X548 X536 X503 X482 X420" xr:uid="{00000000-0002-0000-0000-000081000000}">
      <formula1>9</formula1>
    </dataValidation>
    <dataValidation type="whole" operator="lessThanOrEqual" allowBlank="1" showErrorMessage="1" errorTitle="Неверно" error="Заказ не может быть больше Наличия" sqref="X134" xr:uid="{00000000-0002-0000-0000-000082000000}">
      <formula1>26</formula1>
    </dataValidation>
    <dataValidation type="whole" operator="lessThanOrEqual" allowBlank="1" showErrorMessage="1" errorTitle="Неверно" error="Заказ не может быть больше Наличия" sqref="X135 X138" xr:uid="{00000000-0002-0000-0000-000083000000}">
      <formula1>25</formula1>
    </dataValidation>
    <dataValidation type="whole" operator="lessThanOrEqual" allowBlank="1" showErrorMessage="1" errorTitle="Неверно" error="Заказ не может быть больше Наличия" sqref="X136" xr:uid="{00000000-0002-0000-0000-000084000000}">
      <formula1>47</formula1>
    </dataValidation>
    <dataValidation type="whole" operator="lessThanOrEqual" allowBlank="1" showErrorMessage="1" errorTitle="Неверно" error="Заказ не может быть больше Наличия" sqref="X139" xr:uid="{00000000-0002-0000-0000-000087000000}">
      <formula1>19</formula1>
    </dataValidation>
    <dataValidation type="whole" operator="lessThanOrEqual" allowBlank="1" showErrorMessage="1" errorTitle="Неверно" error="Заказ не может быть больше Наличия" sqref="X567 X533 X322:X323" xr:uid="{00000000-0002-0000-0000-00003E010000}">
      <formula1>14</formula1>
    </dataValidation>
    <dataValidation type="whole" operator="lessThanOrEqual" allowBlank="1" showErrorMessage="1" errorTitle="Неверно" error="Заказ не может быть больше Наличия" sqref="X350" xr:uid="{00000000-0002-0000-0000-00005A010000}">
      <formula1>22</formula1>
    </dataValidation>
    <dataValidation type="whole" operator="lessThanOrEqual" allowBlank="1" showErrorMessage="1" errorTitle="Неверно" error="Заказ не может быть больше Наличия" sqref="X447" xr:uid="{00000000-0002-0000-0000-0000BB010000}">
      <formula1>21</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633</v>
      </c>
      <c r="F1" s="42"/>
      <c r="G1" s="47"/>
    </row>
    <row r="2" spans="2:11" x14ac:dyDescent="0.45">
      <c r="E2" s="44" t="s">
        <v>634</v>
      </c>
      <c r="F2" s="48">
        <f>SUMPRODUCT(TDSheet!$Q$4:$Q$1048572,TDSheet!$X$4:$X$1048572)</f>
        <v>0</v>
      </c>
      <c r="G2" s="48"/>
      <c r="H2" s="49"/>
      <c r="I2" s="49"/>
      <c r="J2" s="50"/>
      <c r="K2" s="50"/>
    </row>
    <row r="3" spans="2:11" x14ac:dyDescent="0.45">
      <c r="B3" s="63"/>
      <c r="C3" s="63"/>
      <c r="E3" s="44" t="s">
        <v>635</v>
      </c>
      <c r="F3" s="48" t="e">
        <f>SUMPRODUCT(TDSheet!#REF!,TDSheet!$X$4:$X$1048571)</f>
        <v>#REF!</v>
      </c>
      <c r="G3" s="48"/>
      <c r="H3" s="49"/>
      <c r="I3" s="49"/>
      <c r="J3" s="50"/>
      <c r="K3" s="50"/>
    </row>
    <row r="4" spans="2:11" x14ac:dyDescent="0.45">
      <c r="B4" s="61" t="s">
        <v>632</v>
      </c>
      <c r="C4" s="62"/>
      <c r="E4" s="45" t="s">
        <v>636</v>
      </c>
      <c r="F4" s="51" t="s">
        <v>641</v>
      </c>
      <c r="G4" s="51" t="s">
        <v>642</v>
      </c>
      <c r="H4" s="49"/>
      <c r="I4" s="51" t="s">
        <v>643</v>
      </c>
      <c r="J4" s="51" t="s">
        <v>645</v>
      </c>
      <c r="K4" s="51" t="s">
        <v>642</v>
      </c>
    </row>
    <row r="5" spans="2:11" x14ac:dyDescent="0.45">
      <c r="B5" s="62"/>
      <c r="C5" s="62"/>
      <c r="E5" s="44" t="s">
        <v>76</v>
      </c>
      <c r="F5" s="48" t="e">
        <f>SUMPRODUCT(- -(TDSheet!$H$4:$H$1048569="Обувь"),TDSheet!#REF!,TDSheet!$X$4:$X$1048569)</f>
        <v>#REF!</v>
      </c>
      <c r="G5" s="48">
        <f>SUMIF(TDSheet!$H$4:$H$1048569,"Обувь",TDSheet!$X$4:$X$1048569)</f>
        <v>0</v>
      </c>
      <c r="H5" s="49"/>
      <c r="I5" s="52" t="s">
        <v>30</v>
      </c>
      <c r="J5" s="48" t="e">
        <f>SUMPRODUCT(- -(TDSheet!$K$4:$K$1048569="Мужчины"),TDSheet!#REF!,TDSheet!$X$4:$X$1048569)</f>
        <v>#REF!</v>
      </c>
      <c r="K5" s="48">
        <f>SUMIF(TDSheet!$K$4:$K$1048569,"Мужчины",TDSheet!$X$4:$X$1048569)</f>
        <v>0</v>
      </c>
    </row>
    <row r="6" spans="2:11" x14ac:dyDescent="0.45">
      <c r="B6" s="62"/>
      <c r="C6" s="62"/>
      <c r="E6" s="44" t="s">
        <v>28</v>
      </c>
      <c r="F6" s="48" t="e">
        <f>SUMPRODUCT(- -(TDSheet!$H$4:$H$1048569="Одежда"),TDSheet!#REF!,TDSheet!$X$4:$X$1048569)</f>
        <v>#REF!</v>
      </c>
      <c r="G6" s="48">
        <f>SUMIF(TDSheet!$H$4:$H$1048569,"Одежда",TDSheet!$X$4:$X$1048569)</f>
        <v>0</v>
      </c>
      <c r="H6" s="49"/>
      <c r="I6" s="52" t="s">
        <v>63</v>
      </c>
      <c r="J6" s="48" t="e">
        <f>SUMPRODUCT(- -(TDSheet!$K$4:$K$1048569="Женщины"),TDSheet!#REF!,TDSheet!$X$4:$X$1048569)</f>
        <v>#REF!</v>
      </c>
      <c r="K6" s="48">
        <f>SUMIF(TDSheet!$K$4:$K$1048569,"Женщины",TDSheet!$X$4:$X$1048569)</f>
        <v>0</v>
      </c>
    </row>
    <row r="7" spans="2:11" x14ac:dyDescent="0.45">
      <c r="B7" s="62"/>
      <c r="C7" s="62"/>
      <c r="E7" s="44" t="s">
        <v>637</v>
      </c>
      <c r="F7" s="48" t="e">
        <f>SUMPRODUCT(- -(TDSheet!$H$4:$H$1048569="Аксессуары"),TDSheet!#REF!,TDSheet!$X$4:$X$1048569)</f>
        <v>#REF!</v>
      </c>
      <c r="G7" s="48">
        <f>SUMIF(TDSheet!$H$4:$H$1048569,"Аксессуары",TDSheet!$X$4:$X$1048569)</f>
        <v>0</v>
      </c>
      <c r="H7" s="49"/>
      <c r="I7" s="52" t="s">
        <v>644</v>
      </c>
      <c r="J7" s="48" t="e">
        <f>SUMPRODUCT(- -(TDSheet!$K$4:$K$1048569="Дети"),TDSheet!#REF!,TDSheet!$X$4:$X$1048569)</f>
        <v>#REF!</v>
      </c>
      <c r="K7" s="48">
        <f>SUMIF(TDSheet!$K$4:$K$1048569,"Дети",TDSheet!$X$4:$X$1048569)</f>
        <v>0</v>
      </c>
    </row>
    <row r="8" spans="2:11" x14ac:dyDescent="0.45">
      <c r="B8" s="62"/>
      <c r="C8" s="62"/>
      <c r="E8" s="44" t="s">
        <v>638</v>
      </c>
      <c r="F8" s="48" t="e">
        <f>SUMPRODUCT(- -(TDSheet!$H$4:$H$1048569="Спорт. Инвентарь"),TDSheet!#REF!,TDSheet!$X$4:$X$1048569)</f>
        <v>#REF!</v>
      </c>
      <c r="G8" s="48">
        <f>SUMIF(TDSheet!$H$4:$H$1048569,"Спорт. Инвентарь",TDSheet!$X$4:$X$1048569)</f>
        <v>0</v>
      </c>
      <c r="H8" s="49"/>
      <c r="I8" s="52" t="s">
        <v>151</v>
      </c>
      <c r="J8" s="48" t="e">
        <f>SUMPRODUCT(- -(TDSheet!$K$4:$K$1048569="Унисекс"),TDSheet!#REF!,TDSheet!$X$4:$X$1048569)</f>
        <v>#REF!</v>
      </c>
      <c r="K8" s="48">
        <f>SUMIF(TDSheet!$K$4:$K$1048569,"Унисекс",TDSheet!$X$4:$X$1048569)</f>
        <v>0</v>
      </c>
    </row>
    <row r="9" spans="2:11" x14ac:dyDescent="0.45">
      <c r="B9" s="62"/>
      <c r="C9" s="62"/>
      <c r="E9" s="44" t="s">
        <v>639</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640</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2026-05-22T09:02:13Z</dcterms:created>
  <dcterms:modified xsi:type="dcterms:W3CDTF">2026-05-23T06:25:19Z</dcterms:modified>
</cp:coreProperties>
</file>