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archive 2\"/>
    </mc:Choice>
  </mc:AlternateContent>
  <xr:revisionPtr revIDLastSave="0" documentId="13_ncr:1_{253D91CA-2836-4BC8-8622-676941A2D898}"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TDSheet!$A$3:$X$823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10" i="2" s="1"/>
  <c r="F3" i="2"/>
  <c r="F2" i="2"/>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G10" i="2" l="1"/>
</calcChain>
</file>

<file path=xl/sharedStrings.xml><?xml version="1.0" encoding="utf-8"?>
<sst xmlns="http://schemas.openxmlformats.org/spreadsheetml/2006/main" count="10583" uniqueCount="694">
  <si>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</si>
  <si>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</si>
  <si>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</si>
  <si>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</si>
  <si>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</si>
  <si>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</si>
  <si>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</si>
  <si>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</si>
  <si>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</si>
  <si>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</si>
  <si>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</si>
  <si>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</si>
  <si>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</si>
  <si>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</si>
  <si>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</si>
  <si>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</si>
  <si>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</si>
  <si>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</si>
  <si>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</si>
  <si>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</si>
  <si>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</si>
  <si>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</si>
  <si>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</si>
  <si>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New Balance</t>
  </si>
  <si>
    <t>Trackside Woven Pant</t>
  </si>
  <si>
    <t>MB62A8LT-BK</t>
  </si>
  <si>
    <t>Брюки</t>
  </si>
  <si>
    <t>Одежда</t>
  </si>
  <si>
    <t>Спортивный стиль</t>
  </si>
  <si>
    <t>Мужчины</t>
  </si>
  <si>
    <t>Брюки New Balance Trackside Woven Pant — идеальный выбор для повседневного мужского гардероба, сочетая комфорт и стиль. Изготовленные из 100% полиэстера, они обеспечивают легкость и долговечность, легко справляясь с ежедневными нагрузками. Стандартная посадка гарантирует свободу движений и комфорт в течение всего дня. Практичные завязки на поясе позволяют легко регулировать посадку по фигуре, обеспечивая удобство ношения. Боковые карманы предоставляют дополнительное пространство для хранения необходимых мелочей, таких как ключи или смартфон. Эти брюки станут отличным выбором для активного отдыха или повседневных дел.</t>
  </si>
  <si>
    <t>черный</t>
  </si>
  <si>
    <t>100% полиэстер</t>
  </si>
  <si>
    <t>INT</t>
  </si>
  <si>
    <t>S</t>
  </si>
  <si>
    <t>44–46</t>
  </si>
  <si>
    <t>M</t>
  </si>
  <si>
    <t>46–48</t>
  </si>
  <si>
    <t>L</t>
  </si>
  <si>
    <t>50–52</t>
  </si>
  <si>
    <t>XL</t>
  </si>
  <si>
    <t>52–54</t>
  </si>
  <si>
    <t>MB62A8LT-YST</t>
  </si>
  <si>
    <t>серый</t>
  </si>
  <si>
    <t>2XL</t>
  </si>
  <si>
    <t>54-56</t>
  </si>
  <si>
    <t>Men's Utility Stretch Woven Pant</t>
  </si>
  <si>
    <t>MB62Q2P6-BK</t>
  </si>
  <si>
    <t>Мужские брюки Men's Utility Stretch Woven Pant от New Balance идеально сочетают в себе комфорт и функциональность. Благодаря технологии быстрого высыхания NB DRY, эти брюки эффективно отводят влагу от тела, обеспечивая вам комфорт даже во время самых интенсивных тренировок. Практичные боковые карманы позволяют хранить необходимые мелочи под рукой. Молнии по нижнему краю брюк обеспечивают дополнительную возможность регулировки посадки, что делает их невероятно удобными. Светоотражающая лента добавляет элемент безопасности, делая вас заметнее в условиях низкой освещенности. Эти брюки - идеальный выбор для активных мужчин, ценящих комфорт и практичность.</t>
  </si>
  <si>
    <t>86% полиэстер, 14% эластан</t>
  </si>
  <si>
    <t>Woven Cargo Pant</t>
  </si>
  <si>
    <t>MB62R0FV-AAO</t>
  </si>
  <si>
    <t>Брюки New Balance Woven Cargo Pant идеально подойдут для повседневного гардероба современного мужчины. Изготовленные из прочной ткани, состоящей на 70% из хлопка и 30% из полиэстера, они обеспечивают комфорт и долговечность. Стандартная посадка гарантирует удобство на протяжении всего дня, а стильная застежка на завязках добавляет практичности и современности. Эти брюки оснащены несколькими карманами, включая боковой карман, что позволяет всегда иметь под рукой необходимые мелочи. New Balance уделяет внимание деталям, поэтому Woven Cargo Pant — это сочетание стиля, функциональности и комфорта.</t>
  </si>
  <si>
    <t>коричневый</t>
  </si>
  <si>
    <t>70% хлопок, 30% полиэстер</t>
  </si>
  <si>
    <t>MB62R0FV-BK</t>
  </si>
  <si>
    <t>ХИТ</t>
  </si>
  <si>
    <t>MB62R0FV-SOT</t>
  </si>
  <si>
    <t>бежевый</t>
  </si>
  <si>
    <t>Athletics French Terry Jogger</t>
  </si>
  <si>
    <t>MP41508-AHH</t>
  </si>
  <si>
    <t>Эти классические брюки-джоггеры изготовлены из мягкой ткани френч-терри и украшены вышитым логотипом в тон, что придает изысканный вид этой универсальной и незаменимой вещи.
Вышитый логотип в тон вверху слева
Эластичный пояс с внешним шнурком
Боковые карманы
Задний карман
Нижний край на резинке</t>
  </si>
  <si>
    <t>100% хлопок</t>
  </si>
  <si>
    <t>XXL</t>
  </si>
  <si>
    <t>Athletics Standard Tapered Pant 30"</t>
  </si>
  <si>
    <t>MP43554-BK</t>
  </si>
  <si>
    <t>Брюки New Balance Athletics Standard Tapered Pant 30" — это стильное и удобное решение для повседневной носки. Изготовленные из качественных материалов, таких как хлопок, нейлон и эластан, они обеспечивают комфорт и свободу движений в течение всего дня. Брюки имеют прямой крой низа, что придаёт образу классический вид и универсальность, идеально подходя для различных ситуаций. Застёжка на молнию позволяет легко и удобно надевать брюки, а молнии на карманах добавляют практичности и безопасности, позволяя хранить мелкие предметы под рукой. Эти брюки отлично сочетаются с различными вариантами верхней одежды, не теряя своей функциональности и стиля.</t>
  </si>
  <si>
    <t>69% хлопок, 28% нейлон, 3% эластан</t>
  </si>
  <si>
    <t>MP43554-NNY</t>
  </si>
  <si>
    <t>синий</t>
  </si>
  <si>
    <t>MP43554-SOT</t>
  </si>
  <si>
    <t>Trackside French Terry Pant</t>
  </si>
  <si>
    <t>WB62412F-PHK</t>
  </si>
  <si>
    <t>Женщины</t>
  </si>
  <si>
    <t>Брюки New Balance Trackside French Terry Pant — идеальный выбор для повседневного образа современной женщины, ценящей комфорт и стиль. Эти оверсайз брюки изготовлены из мягкого французского трикотажа, состоящего из 60% хлопка и 40% полиэстера, обеспечивая приятные тактильные ощущения и долговечность. Свободный крой не стесняет движений, а удобные завязки на талии позволяют легко регулировать посадку. Практичные боковые карманы добавляют функциональности, предоставляя пространство для мелочей. Эти брюки идеально подходят для прогулок по городу или отдыха дома, сочетая в себе стиль и удобство на каждый день.</t>
  </si>
  <si>
    <t>розвый</t>
  </si>
  <si>
    <t>60% хлопок, 40% полиэстер</t>
  </si>
  <si>
    <t>XS</t>
  </si>
  <si>
    <t>WB62O9UF-BLK</t>
  </si>
  <si>
    <t>Брюки New Balance Trackside Woven Pant для женщин — это идеальное сочетание стиля и комфорта для каждого дня. Выполненные из 100% полиэстера, они обеспечивают легкость и долговечность, устойчивость к износу и простоту в уходе. Стандартная посадка позволяет свободно двигаться, не ограничивая вашу активность. Удобные завязки на талии дают возможность регулировать посадку, создавая идеальную адаптацию к фигуре. Практичные боковые карманы добавляют функциональности, позволяя держать под рукой необходимые мелочи, такие как телефон или ключи. Эти брюки станут отличным выбором для повседневных дел и активного отдыха.</t>
  </si>
  <si>
    <t>WB62O9UF-DSV</t>
  </si>
  <si>
    <t>сиреневый</t>
  </si>
  <si>
    <t>WP41513-AHH</t>
  </si>
  <si>
    <t>Брюки New Balance Athletics French Terry Jogger для женщин идеально подходят для тех, кто ищет сочетание удобства и стиля в повседневной одежде. Эти брюки выполнены из мягкого и уютного хлопкового материала, обеспечивающего комфорт и свободу движений в течение всего дня. Крой низа оверсайз придаёт модели современный вид и дополнительную свободу, создавая модный силуэт. Застежка на завязках позволяет легко регулировать посадку на талии, обеспечивая идеальную подгонку. Наличие боковых карманов добавляет практичности, позволяя удобно хранить мелкие предметы. Эти джоггеры отлично подойдут как для дома, так и для прогулок, сочетаясь с различными элементами гардероба, создавая расслабленный и стильный образ.</t>
  </si>
  <si>
    <t>100% хлопок</t>
  </si>
  <si>
    <t>WP41513-DYK</t>
  </si>
  <si>
    <t>голубой</t>
  </si>
  <si>
    <t>New Balance Rainier</t>
  </si>
  <si>
    <t>URAINXAN</t>
  </si>
  <si>
    <t>Ботинки</t>
  </si>
  <si>
    <t>Обувь</t>
  </si>
  <si>
    <t>Зимняя обувь</t>
  </si>
  <si>
    <t>Туризм</t>
  </si>
  <si>
    <t>Осенне-зимняя версия самой культовой линии New Balance.
Верх выполнен из натуральной кожи высочайшего качества.
Внутренняя часть оснащена дополнительным утеплителем, гарантирующим максимальный комфорт при ношении и защиту от холода.
Агрессивный протектор обуви идеален на неровных и скользких поверхностях.
В подошве использовалась надежная и проверенная технология Vibram Megagrip.</t>
  </si>
  <si>
    <t>NB Vibram® Megagrip. Сцепление.; Gore-Tex. Мембрана: помогает предотвратить попадание дождя и грязи внутрь обуви.</t>
  </si>
  <si>
    <t>молочный</t>
  </si>
  <si>
    <t>Осень/Зима</t>
  </si>
  <si>
    <t>60% текстиль, 40% кожа , Подкладка: текстиль, Подошва: 100% резина</t>
  </si>
  <si>
    <t>US</t>
  </si>
  <si>
    <t>7</t>
  </si>
  <si>
    <t>New Balance Fresh Foam X Tempo v2</t>
  </si>
  <si>
    <t>WTMPOCA2</t>
  </si>
  <si>
    <t>Кроссовки</t>
  </si>
  <si>
    <t>Обувь для спорта</t>
  </si>
  <si>
    <t>Бег и Фитнес</t>
  </si>
  <si>
    <t>Кроссовки New Balance Fresh Foam X Tempo V2 п с улучшенной амортизацией и гибкостью, представляет собой обувь для соревнований или интенсивных тренировок.</t>
  </si>
  <si>
    <t>верх: текстиль, подкладка: текстиль, подошва: резина</t>
  </si>
  <si>
    <t>8,5</t>
  </si>
  <si>
    <t>9</t>
  </si>
  <si>
    <t>New Balance 411</t>
  </si>
  <si>
    <t>M4115VI</t>
  </si>
  <si>
    <t>верх: текстиль, иск.кожа; подкладка: текстиль; подошва: резина</t>
  </si>
  <si>
    <t>8</t>
  </si>
  <si>
    <t>11,5</t>
  </si>
  <si>
    <t>M4118K1</t>
  </si>
  <si>
    <t>9,5</t>
  </si>
  <si>
    <t>10</t>
  </si>
  <si>
    <t>10,5</t>
  </si>
  <si>
    <t>11</t>
  </si>
  <si>
    <t>12</t>
  </si>
  <si>
    <t>New Balance 520</t>
  </si>
  <si>
    <t>M520LT9</t>
  </si>
  <si>
    <t>Мужские беговые кроссовки New Balance 520 — это идеальное сочетание легкости и комфорта, созданное для тех, кто не представляет свою жизнь без движения. Верх кроссовок выполнен из высококачественного текстиля, который обеспечивает отличную воздухопроницаемость, поддерживая оптимальный микроклимат для ног даже при интенсивных нагрузках. 
Текстильная подкладка добавляет мягкость и комфорт, снижая риск натираний и обеспечивая приятные ощущения во время бега. Резиновая подошва гарантирует надежное сцепление с различными поверхностями, обеспечивая уверенность в каждом шаге и предотвращая скольжение. Классическая шнуровка позволяет быстро и удобно регулировать посадку, обеспечивая надежную фиксацию стопы. 
Эти кроссовки идеально подходят для ежедневных пробежек и активного образа жизни, предлагая непревзойденный комфорт и современный стиль.</t>
  </si>
  <si>
    <t>New Balance 880</t>
  </si>
  <si>
    <t>M8801MJ</t>
  </si>
  <si>
    <t>Кроссовки New Balance 880 — идеальный выбор для мужчин, увлекающихся бегом. Модель разработана с учетом потребностей бегунов и сочетает в себе комфорт и инновации. Верх из текстиля обеспечивает отличную вентиляцию, помогая ногам оставаться сухими даже во время интенсивных тренировок. Текстильная подкладка добавляет комфорта и повышает удобство посадки. Подошва из резины гарантирует надежное сцепление с поверхностью, предотвращая скольжение. Стандартная шнуровка обеспечивает надежную фиксацию ноги. Особое внимание уделено амортизации: межподошва Fresh Foam X с содержанием био-материалов около 3% обеспечивает мягкий, стабильный и слегка упругий ход, что способствует комфорту на длинных дистанциях.</t>
  </si>
  <si>
    <t>M88074B</t>
  </si>
  <si>
    <t>верх: текстиль, иск.кожа; подкладка: текстиль; подошва: резина</t>
  </si>
  <si>
    <t>New Balance Arishi</t>
  </si>
  <si>
    <t>MARISTX4</t>
  </si>
  <si>
    <t>Мужские беговые кроссовки New Balance ARISHI являются воплощением сочетания технологичности и стиля, созданные для максимального комфорта и поддержки во время тренировок. Верх из текстиля обеспечивает превосходную воздухопроницаемость, позволяя вашим ногам дышать даже при интенсивных нагрузках. Это делает кроссовки идеальными для бега в любое время года, поддерживая оптимальную температуру внутри обуви.
Внутренняя текстильная подкладка добавляет мягкости и улучшает прилегание, минимизируя риск натираний и обеспечивая комфорт в течение всего дня. Резиновая подошва создана для превосходного сцепления и амортизации, гарантируя уверенность на любых видах поверхности, от асфальта до парковых дорожек. Застежка на шнуровке обеспечивает надежную фиксацию, позволяя кроссовкам идеально сидеть на ноге и подстраиваться под индивидуальные особенности стопы.</t>
  </si>
  <si>
    <t>верх:текстиль, синтетика, подкладка: текстиль, подошва: резина</t>
  </si>
  <si>
    <t>New Balance Rebel</t>
  </si>
  <si>
    <t>MFCX3L8</t>
  </si>
  <si>
    <t>Кроссовки New Balance Rebel для мужчин – идеальный выбор для тех, кто ищет сочетание стиля и производительности в беговой обуви. Верх из текстиля и искусственной кожи обеспечивает лёгкость и поддержку, а текстильная подкладка гарантирует комфорт в течение всей тренировки. Стандартная шнуровка позволяет надёжно зафиксировать обувь на ноге. Особое внимание стоит уделить межподошве, изготовленной из пены FuelCell — уникальной смеси PEBA и EVA, которая обеспечивает высокую отдачу энергии и упругость при каждом шаге. Такая амортизация способствует более эффективному бегу, позволяя сохранять силы на дистанции. Резиновая подошва обеспечивает отличное сцепление с поверхностью, делая эти кроссовки идеальным спутником для тренировок и соревнований.</t>
  </si>
  <si>
    <t>оранжевый</t>
  </si>
  <si>
    <t>верх: текстиль, иск.кожа, подкладка: текстиль, подошва: резина</t>
  </si>
  <si>
    <t>MFCXLC5</t>
  </si>
  <si>
    <t>Новое поступление</t>
  </si>
  <si>
    <t>New Balance FLITE-R</t>
  </si>
  <si>
    <t>MFLTR3WG</t>
  </si>
  <si>
    <t>New Balance GAROÉ</t>
  </si>
  <si>
    <t>MGARO2RN</t>
  </si>
  <si>
    <t>Trail Running</t>
  </si>
  <si>
    <t>Кроссовки New Balance GAROÉ для мужчин, созданные для трейлраннинга, идеально подойдут для любителей активного образа жизни и бега по сложным маршрутам. Они сочетают в себе стиль, надежность и функциональность. Верхняя часть модели выполнена из прочного текстиля и искусственной кожи, что обеспечивает отличную вентиляцию и защиту от внешних воздействий. Внутренняя текстильная подкладка обеспечивает комфорт и мягкость, создавая приятные ощущения даже при длительном ношении. Резиновая подошва, разработанная для безупречного сцепления, уверенно держится на различных поверхностях, обеспечивая стабильность и безопасность в любых условиях. Классическая шнуровка позволяет надежно зафиксировать обувь на ноге, обеспечивая индивидуальную регулировку посадки. Эти кроссовки станут надежным спутником в ваших приключениях на природе и тренировках.</t>
  </si>
  <si>
    <t>New Balance NITREL</t>
  </si>
  <si>
    <t>MNTR2RN</t>
  </si>
  <si>
    <t>New Balance Nitrel</t>
  </si>
  <si>
    <t>MTNTRLF6</t>
  </si>
  <si>
    <t>Кроссовки New Balance TNTR — это идеальный выбор для мужчин, которые ищут надежную и стильную обувь для бега. Эта модель сочетает в себе верх из текстиля и искусственной кожи, обеспечивая легкость и хорошую вентиляцию, что особенно важно для поддержания комфорта на протяжении всей пробежки. Текстильная подкладка способствует созданию уютной посадки и позволяет ногам дышать, уменьшая усталость даже при длительных нагрузках. Классическая шнуровка обеспечивает надежную фиксацию стопы, предотвращая скольжение и повышая уверенность в каждом шаге. Резиновая подошва отличается превосходным сцеплением с различными типами поверхности, что делает эти кроссовки идеальными для тренировки как на асфальте, так и на пересеченной местности.</t>
  </si>
  <si>
    <t>верх: текстиль, иск.кожа; подкладка: текстиль; подошва: резина</t>
  </si>
  <si>
    <t>New Balance 608</t>
  </si>
  <si>
    <t>MX608BB5</t>
  </si>
  <si>
    <t>верх: нат.кожа, иск.кожа; подкладка: текстиль; подошва: резина</t>
  </si>
  <si>
    <t>W8801FT</t>
  </si>
  <si>
    <t>Кроссовки New Balance 880 для женщин идеально подходят для бегунов, ценящих комфорт и поддержку. Верх изготовлен из комбинации текстиля и искусственной кожи, что обеспечивает легкость, воздухопроницаемость и поддержку там, где это необходимо. Текстильная подкладка добавляет дополнительный комфорт при движении. Стандартная шнуровка гарантирует надежную посадку, что позволяет сосредоточиться на достижении лучших результатов. Резиновая подошва обеспечивает отличное сцепление и долговечность на любых поверхностях. Амортизация Fresh Foam X в промежуточной подошве дарит мягкий и отзывчивый ход, эффективно поглощая ударные нагрузки и обеспечивая комфорт на протяжении всей пробежки. Эти кроссовки сделают каждую тренировку более продуктивной и приятной.</t>
  </si>
  <si>
    <t>зеленый</t>
  </si>
  <si>
    <t>7,5</t>
  </si>
  <si>
    <t>New Balance FUEL CELL SUMMIT V3</t>
  </si>
  <si>
    <t>WTUNKNY3</t>
  </si>
  <si>
    <t>Это новая спортивная обувь, разработанная для бегунов. У кроссовок есть технология ToeProtect, которая помогает защитить ваши ноги от камней. 
Верхняя часть выполнена из дышащей сетки со вставками из синтетического материала. Он имеет мягкий бортик, который идеально облегает вашу ногу, предотвращая попадание воды.</t>
  </si>
  <si>
    <t>зеленый/фиолетовый</t>
  </si>
  <si>
    <t>Синтетический материал 100 %</t>
  </si>
  <si>
    <t>NB WRPD</t>
  </si>
  <si>
    <t>UWRPDFSC</t>
  </si>
  <si>
    <t>Повседневная обувь</t>
  </si>
  <si>
    <t>Унисекс</t>
  </si>
  <si>
    <t>Достигая известности, важно не забывать свои корни. В этом суть последней поставки New Balance 550.
Возвращенные в 2020 году благодаря сотрудничеству с Эме Леоном Доре, New Balance 550 теперь стоят рядом с уличными иконами, такими как Nike Air Force 1, как один из самых популярных пикапов в мире кроссовок. Катализатором успеха модели стала ее способность говорить на нескольких разных языках дизайна. В последние месяцы были выпущены модели из лакированной кожи , модели из денима и устойчивая диета коллабораций, каждая из которых сочетает в себе уникальную эстетику, присущую внешним влияниям. Тем не менее, 550-е, родившиеся в 1989 году, всегда будут связаны с баскетболом, и это наследие получает широкое признание в этой последней паре.
Наиболее очевидные элементы обратной связи из твердой древесины появляются на воротнике, обработанном широкой сеткой, напоминающей баскетбольные сетки, и на резиновой подошве под ногами. Раньше подошвы из натуральной резины обеспечивали лучшее сцепление, чем резиновая технология, и это объясняет, почему так много кроссовок старой школы (и ретро-моделей) ими оснащены. Остальная часть модели выполнена из белой кожи и серой замши, оставляя место на язычке, пятке и логотипе New Balance «N» для хитов королевского синего цвета.</t>
  </si>
  <si>
    <t>желтый/серый</t>
  </si>
  <si>
    <t>верх: 69% кожа, 31% текстиль; подкладка: 100% текстиль; подошва: резина, пластик</t>
  </si>
  <si>
    <t>6,5</t>
  </si>
  <si>
    <t>New Balance 480</t>
  </si>
  <si>
    <t>BB480WG</t>
  </si>
  <si>
    <t>Кеды</t>
  </si>
  <si>
    <t>Кеды New Balance 480 — возвращение к классической элегантности в спортивной версии. Идеальное сочетание классического дизайна, современных технологий и исключительного комфорта. Создан для мужчин, которые ценят стиль и комфорт в повседневном использовании. Модель BB480 относится к классической линейке New Balance, но освежает ее современными решениями. Возрождение корта: New Balance возрождает баскетбольный силуэт с яркими современными нотками, отражающими суть игры. 
Гладкая натуральная кожа. Модель BB480, изготовленная из гладкой натуральной кожи, отличается стильным и прочным дизайном.
Динамичные цветовые акценты: темно-синие и красные акценты в монохромной палитре придают этим кроссовкам в придворном стиле нотку яркости.
Ortholite Comfort: Наслаждайтесь комфортом на весь день благодаря вставке Ortholite и прочной пятке, идеально подходящей для стиля Slam Dunk.
Универсальность для повседневной носки: верх модели BB480 из гладкой белой кожи обеспечивает универсальную привлекательность и делает ее идеальным выбором для повседневного ношения.
Ощутите великолепие баскетбольной площадки с кроссовками New Balance BB480LGT White/Timberwolf. New Balance вернули модель BB860, которую когда-то любили баскетболисты, и придали ей современный вид, который обязательно привлечет ваше внимание.
Силуэт BB480, выполненный из натуральной кожи, демонстрирует оттенки темно-синего и красного цветов, которые добавляют волнения монохромной цветовой гамме, создавая модный и динамичный внешний вид. Вставка Ortholite и прочная пятка гарантируют комфорт в течение всего дня и идеально подходят для демонстрации вашего стиля слэм-данк как на площадке, так и за ее пределами.
New Balance выходит за рамки кроссовок и продолжает впечатлять такими моделями, как BB480. Гладкий верх из белой кожи подходит для повседневной носки, что делает его идеальным выбором для повседневных модных потребностей.
Эти кроссовки с акцентами вокруг входа и культовым логотипом добавят индивидуальности и дополнят ваш образ неоспоримым стилем.
Изготовленная из высококачественной натуральной кожи, она не только придает обуви элегантный вид, но также обеспечивает ее долговечность и долговечность. Специально разработанный верх в сочетании с усиленной пяткой гарантируют оптимальную поддержку и защиту стопы. Такая конструкция обеспечивает устойчивость даже во время динамичного движения.
Высочайший уровень комфорта при ношении обеспечивает стелька OrthoLite. Это синоним комфорта, обеспечивая при этом длительную вентиляцию и подходящий микроклимат для ног. Именно эта инновационная вставка позволяет носить кроссовки целый день, не ощущая никакого дискомфорта.
Подошва из резины обеспечивает не только отличное сцепление, но и амортизацию, что необходимо во время прогулок или легких тренировок. Белый цвет придает обуви универсальный характер, поэтому она подойдет к большинству стилей, от повседневного до более спортивного.
Кроссовки New Balance  относятся к категории мужской спортивной обуви, предназначенной для повседневного использования. Их принадлежность к категории образа жизни подчеркивает, что они являются отличным предложением для людей, которые ставят на первое место комфорт и стиль, не жертвуя при этом спортивной элегантностью.
Подводя итог, можно сказать, что кеды New Balance — отличный выбор для мужчин, которые ценят классическую красоту в сочетании с новейшими технологиями. Предложение бренда New Balance отвечает ожиданиям даже самых требовательных пользователей, предлагая обувь высочайшего уровня комфорта и качества изготовления.
Материал подошвы: синтетика
Материал стельки: ткань.
Внешний материал: натуральная кожа.
Утепление: нет
Хвостовик: Натуральная кожа.
Внутренняя подкладка: Текстильный материал.
Высота: низкая</t>
  </si>
  <si>
    <t>белый</t>
  </si>
  <si>
    <t>верх: 83% кожа, 17% текстиль; подкладка: 100% текстиль; подошва: резина, пластик</t>
  </si>
  <si>
    <t>5</t>
  </si>
  <si>
    <t>New Balance 574 mid</t>
  </si>
  <si>
    <t>WH574MB2</t>
  </si>
  <si>
    <t>Высокая версия классической модели 574 - 574 Mid - это комфортная пара для повседневной жизни, которая будет особенно актуальна в холодное время года. Верх модели выполнен из натуральной кожи и дополнен стабилизирующей вставкой в пяточной зоне. Промежуточная подошва EVA в сочетании с технологией ENCAP обеспечивает комфортный баланс мягкости и стабильности, чтобы Вы могли наслаждаться долгими прогулками или насыщенными буднями.</t>
  </si>
  <si>
    <t>NB ENCAP. Дополнительная амортизация.</t>
  </si>
  <si>
    <t>розовый</t>
  </si>
  <si>
    <t>Демисезон</t>
  </si>
  <si>
    <t>верх: 48% нат. кожа, 34% полиэстер, 18% полиуретан, подкладка: 100% хлопок, подошва: 100% резина</t>
  </si>
  <si>
    <t>5,5</t>
  </si>
  <si>
    <t>6</t>
  </si>
  <si>
    <t>New Balance 2002</t>
  </si>
  <si>
    <t>M2002RPG</t>
  </si>
  <si>
    <t>Представляем мужские кроссовки New Balance модель M2002R — воплощение стиля, комфорта и инновационных технологий.
Застежка на шнурки позволяет легко регулировать плотность посадки, обеспечивая надежную фиксацию ноги. Кроссовки идеально подойдут как для повседневного использования, так и для занятий спортом благодаря своей надежной и удобной конструкции.
Дизайн модели M2002R выдержан в лучших традициях New Balance — он сочетает в себе современные линии и классические акценты, делающие эту обувь универсальной и подходящей для различных стилей и образов. Инновационные технологии, примененные в разработке этой модели, обеспечивают высокий уровень амортизации и поддержки стопы, что особенно важно при длительных прогулках или интенсивных тренировках.
Одной из ключевых особенностей этих кроссовок является их превосходная вентиляция. Полиэстер и текстильные вставки обеспечивают отличную циркуляцию воздуха, что предотвращает перегрев стопы и обеспечивает оптимальные условия для ног даже в самый жаркий день. Благодаря этому ваши ноги будут чувствовать комфорт и свежесть независимо от внешних условий.
New Balance M2002R также выделяются своей легкостью и гибкостью. Несмотря на прочность кожаных элементов, кроссовки остаются удивительно легкими, что делает их идеальными для активных людей. Гибкость материалов обеспечивает естественное движение стопы и высочайший комфорт при каждом шаге.</t>
  </si>
  <si>
    <t>NB N-ERGY. Амортизация.; NB Stability Web. Стабилизация.</t>
  </si>
  <si>
    <t>верх: 56% кожа, 44% текстиль, подкладка: текстиль, подошва: резина</t>
  </si>
  <si>
    <t>New Balance 550</t>
  </si>
  <si>
    <t>BB550VGC</t>
  </si>
  <si>
    <t>Для всех ценителей винтажных моделей и спортивного стиля мы рады представить культовую модель 550 от New Balance! Возвращение легенды 1989 года, которая изначально была разработана специально для баскетбола, сегодня приобретает новую жизнь и становится незаменимым элементом стильного повседневного образа. Это идеальное сочетание спортивного наследия и современных тенденций моды.
Модель 550 характеризуется элегантным и функциональным дизайном, тщательно продуманным до мелочей. Верх обуви выполнен из высококачественной кожи, что не только придает обуви изысканный внешний вид, но и обеспечивает долговечность и надежность. Перфорации на кожаном верхе способствуют улучшенной вентиляции, поддерживая комфортный микроклимат для стопы в течение всего дня. Это важный аспект, особенно для активных людей, которые всегда находятся в движении.
Не менее важна и резиновая подметка, которая выполнена из материалов высочайшего качества. Она обеспечивает отличное сцепление с различными поверхностями, что гарантирует уверенность и стабильность каждого шага. Такой уровень сцепления особенно важен для тех, кто предпочитает активный образ жизни и часто перемещается по городу.
Модель 550 обладает классической конструкцией с широким выбором цветовых решений, что позволяет легко комбинировать её с различной одеждой и стилями. Будь то джинсы, спортивные брюки или даже деловой костюм, эти кроссовки добавят образу свежести и уникальности.</t>
  </si>
  <si>
    <t>белый/коричневый</t>
  </si>
  <si>
    <t>верх: 100% кожа, подкладка: текстиль, подошва: резина</t>
  </si>
  <si>
    <t>4</t>
  </si>
  <si>
    <t>BB480LGT</t>
  </si>
  <si>
    <t>Кроссовки New Balance серии BB480 – это классические кроссовки, вдохновленные баскетболом.
Верх обуви выполнен из прочной кожи и высококачественных материалов.
Поддержка при ходьбе улучшается специальной и усиленной конструкцией.
Подошва из вспененного EVA обеспечивает высокий уровень амортизации при ежедневном использовании.
Удобная съемная антибактериальная стелька OrthoLite гарантирует комфорт и длительную вентиляцию стопы.
Мужские кроссовки New Balance отлично дополнят спортивные спортивные штаны и футболки с короткими рукавами.</t>
  </si>
  <si>
    <t>New Balance 1906</t>
  </si>
  <si>
    <t>U1906RCC</t>
  </si>
  <si>
    <t>Кроссовки New Balance 1906 идеально подходят для тех, кто ценит комфорт и стиль в повседневной обуви. Созданные с учетом современных технологий, они готовы стать надежным спутником на каждый день. Верх, выполненный из высококачественных синтетических материалов, обеспечивает не только прочность, но и отличную вентиляцию, что особенно важно в динамичном ритме жизни. Мягкая текстильная подкладка гарантирует комфортное прилегание к ноге, уменьшая риск натираний при длительных прогулках. Прочная резиновая подошва отличается высоким сцеплением и устойчивостью к износу, что позволяет чувствовать уверенность на любых поверхностях. Благодаря классической шнуровке, кроссовки легко регулируются по ноге, обеспечивая оптимальное прилегание и поддержку. New Balance 1906 — это выбор тех, кто ищет стильные и надежные кроссовки для повседневной носки, сочетающие в себе привлекательный дизайн и функциональность.</t>
  </si>
  <si>
    <t>верх: сетка, синт.материалы, подкладка: текстиль, подошва: резина</t>
  </si>
  <si>
    <t>4,5</t>
  </si>
  <si>
    <t>BBW550BP</t>
  </si>
  <si>
    <t>верх: нат.кожа, подкладка: текстиль, подошва: резина</t>
  </si>
  <si>
    <t>New Balance Edition Rc Elite V2 Sneakers Msrcelso</t>
  </si>
  <si>
    <t>MSRCELSO</t>
  </si>
  <si>
    <t>Мужские кроссовки от бренда New Balance — это идеальное сочетание комфорта и современного стиля. Разработанные для активного образа жизни, они отлично подойдут для тренировок и повседневной носки. Верхняя часть кроссовок выполнена из сетки, которая обеспечивает превосходную вентиляцию, а элементы из замши и текстиля добавляют прочности и стильного внешнего вида. Подошва из резины гарантирует отличное сцепление с поверхностью и долговечность. Классическая застежка на шнуровке гарантирует удобную посадку и надежную фиксацию на ноге. Эти кроссовки идеально вписываются в любой гардероб, даря комфорт и уверенность на протяжении всего дня.</t>
  </si>
  <si>
    <t>бордовый/зеленый</t>
  </si>
  <si>
    <t>сетка; замша; текстиль; резина</t>
  </si>
  <si>
    <t>BB550PB1</t>
  </si>
  <si>
    <t>Оригинальная модель 550 дебютировала в 1989 году и оставила свой след на баскетбольных площадках от побережья до побережья. После первого запуска модель 550 была отправлена ​​в архив, а затем вновь представлена ​​в ограниченном выпуске в конце 2020 года и вернулась в постоянную линейку в 2021 году, быстро став фаворитом мировой моды. Низкий обтекаемый силуэт модели 550 представляет собой чистый взгляд на прочный дизайн конца 80-х, а надежная конструкция верха из синтетической кожи является классическим внешним видом в любую эпоху.</t>
  </si>
  <si>
    <t>New Balance 509</t>
  </si>
  <si>
    <t>U509AA</t>
  </si>
  <si>
    <t>Кроссовки New Balance 509 — это стильная унисекс-модель, созданная для повседневного комфорта и активного образа жизни. Верх из искусственной кожи и текстиля обеспечивает прочность и отличную вентиляцию, создавая современный и элегантный вид. Текстильная подкладка добавляет комфорт и способствует поддержанию свежести ног в течение всего дня. Стандартная шнуровка дает возможность легко настроить посадку под свои предпочтения, обеспечивая надежную фиксацию. Резиновая подошва гарантирует долговечность и отличное сцепление с разными поверхностями. В этой модели используется технология амортизации ABZORB в промежуточной подошве, которая эффективно поглощает ударные нагрузки, обеспечивая мягкость при каждом шаге. Дополнительно, вставка C-CAP с формованной под давлением пеной EVA поддерживает стопу и увеличивает долговечность. Эти кроссовки станут отличным выбором для тех, кто ищет комфорт и стиль для повседневной жизни.</t>
  </si>
  <si>
    <t>верх: иск.кожа, текстиль, подкладка: текстиль, подошва: резина</t>
  </si>
  <si>
    <t>U509AB</t>
  </si>
  <si>
    <t>фиолетовый</t>
  </si>
  <si>
    <t>BB480LPH</t>
  </si>
  <si>
    <t>Белые кроссовки New Balance серии BB480 – это классические кроссовки, вдохновленные баскетболом.
Верх обуви выполнен из прочной кожи и высококачественных материалов.
Поддержка при ходьбе улучшается специальной и усиленной конструкцией.
Подошва из вспененного EVA обеспечивает высокий уровень амортизации при ежедневном использовании.
Удобная съемная антибактериальная стелька OrthoLite гарантирует комфорт и длительную вентиляцию стопы.
Кроссовки женские New Balance отлично дополнят спортивные штаны и футболки с короткими рукавами.</t>
  </si>
  <si>
    <t>верх - 77% кожа, 23% полиуретан, подкладка - текстиль, подошва - 100% резина</t>
  </si>
  <si>
    <t>New Balance 480 MID</t>
  </si>
  <si>
    <t>BB480COC</t>
  </si>
  <si>
    <t>Удобные кеды New Balance — эффектное завершение спортивного образа. Верх модели, выполненный из натуральной кожи, — классика стиля и комфорта. Легкая промежуточная подошва из ЭВА отлично амортизирует: ноги будут уставать гораздо меньше. Стелька Ortholite с антибактериальным эффектом поможет сохранять свежесть в течение всего дня. Прочная резиновая подметка — залог уверенности в каждом шаге. Она обеспечивает оптимальное сцепление на любой дороге.</t>
  </si>
  <si>
    <t>верх: нат.кожа, текстиль подкладка: текстиль подошва: резина</t>
  </si>
  <si>
    <t>BB480LWG</t>
  </si>
  <si>
    <t>Белые кроссовки New Balance серии BB480 – это классические кроссовки, вдохновленные баскетболом.
Верх обуви выполнен из прочной кожи и высококачественных материалов.
Поддержка при ходьбе улучшается специальной и усиленной конструкцией.
Подошва из вспененного EVA обеспечивает высокий уровень амортизации при ежедневном использовании.
Удобная съемная антибактериальная стелька OrthoLite гарантирует комфорт и длительную вентиляцию стопы.
Мужские кроссовки New Balance отлично дополнят спортивные спортивные штаны и футболки с короткими рукавами.</t>
  </si>
  <si>
    <t>BB480WL</t>
  </si>
  <si>
    <t>черный/белый</t>
  </si>
  <si>
    <t>BB550SV1</t>
  </si>
  <si>
    <t>Оригинальная модель 550 дебютировала в 1989 году и оставила свой след на баскетбольных площадках. После первого запуска модель 550 была отправлена ​​в архив, а затем вновь представлена ​​в ограниченном выпуске в конце 2020 года и вернулась в постоянную линейку в 2021 году, быстро став фаворитом мировой моды. Низкий обтекаемый силуэт модели 550 представляет собой чистый взгляд на сверхпрочный дизайн конца 80-х, а надежная кожаная конструкция верха создает классический вид в любую эпоху.</t>
  </si>
  <si>
    <t>Верх: 100% кожа; Подкладка: 100% полиэстер; Подошва: 100% резина</t>
  </si>
  <si>
    <t>BB550YKA</t>
  </si>
  <si>
    <t>Оригинальная модель 550 дебютировала в 1989 году и оставила свой след на баскетбольных площадках от побережья до побережья. После первого запуска модель 550 была отправлена ​​в архив, а затем вновь представлена ​​в ограниченном выпуске в конце 2020 года и вернулась в постоянную линейку в 2021 году, быстро став фаворитом мировой моды. Низкий и обтекаемый силуэт модели 550 представляет собой чистый взгляд на сверхпрочный дизайн конца 80-х, а надежная конструкция верха из синтетической замши — классика в любую эпоху. Сплошной замшевый верх. Резиновая подошва для сцепления и долговечности. Регулируемая кружевная застежка. Вес 512 грамм</t>
  </si>
  <si>
    <t>зеленый/розовый/желтый</t>
  </si>
  <si>
    <t>верх: 93% кожа,7% синтетика; подкладка: 100% текстиль; подошва: резина, пластик</t>
  </si>
  <si>
    <t>New Balance BB550</t>
  </si>
  <si>
    <t>BBW550AJ</t>
  </si>
  <si>
    <t>бежевый/оранжевый</t>
  </si>
  <si>
    <t>BBW550BT</t>
  </si>
  <si>
    <t>BBW550EA</t>
  </si>
  <si>
    <t>Для всех ценителей винтажных моделей мы рады представить модель 550 от New Balance! В 1989 году эта модель была разработана специально для баскетбола, сегодня же она дополнит стильный повседневный образ. Кожаный верх с перфорациями обеспечит комфортную посадку по стопе, а резиновая подметка позаботится о сцеплении.</t>
  </si>
  <si>
    <t>BBW550EB</t>
  </si>
  <si>
    <t>белый/зеленый</t>
  </si>
  <si>
    <t>BBW550GH</t>
  </si>
  <si>
    <t>BBW550RB</t>
  </si>
  <si>
    <t>Развивая свой успех, кроссовки New Balance 550 поражают своим ретро-стилем. 30 лет спустя эта модель стала хитом во всех цветах для мужчин и женщин. Баскетбольный силуэт дополнен белой кожаной отделкой, контрастирующей с прострочкой и цветными деталями. Сплошной замшевый верх. Резиновая подошва для сцепления и долговечности. Регулируемая кружевная застежка</t>
  </si>
  <si>
    <t>верх: 87% кожа, 11% текстиль, 2% синтетика; подкладка: 100% текстиль; подошва: резина, пластик</t>
  </si>
  <si>
    <t>BBW550TB</t>
  </si>
  <si>
    <t>Для всех ценителей винтажных моделей мы рады представить модель 550 от New Balance! В 1989 году эта модель была разработана специально для баскетбола, сегодня же она дополнит стильный повседневный образ. Кожаный верх с перфорациями обеспечит комфортную посадку по стопе, а резиновая подметка позаботится о сцеплении. подкладка — 100% текстиль, низ — 100% резина. Баскетбольный силуэт дополнен белой кожаной отделкой, контрастирующей со строчками и цветными деталями. Регулируемая кружевная застежка</t>
  </si>
  <si>
    <t>белый/бежевый</t>
  </si>
  <si>
    <t>New Balance 500</t>
  </si>
  <si>
    <t>CT500CF</t>
  </si>
  <si>
    <t>Представляем мужские повседневные кеды New Balance, которые идеально сочетают стильный дизайн и комфорт для ежедневного использования. Верх модели выполнен из замши и сетки, что обеспечивает современный вид и отличную воздухопроницаемость. Эти материалы гармонично сочетаются, создавая прочную и легкую обувь. Текстильная подкладка дарит комфорт и поддержку ногам на протяжении всего дня. Прочная резиновая подошва гарантирует хорошее сцепление с различными поверхностями, обеспечивая уверенность в каждом шаге. Классическая шнуровка позволяет легко подогнать обувь по ноге, обеспечивая идеальную посадку и комфорт.</t>
  </si>
  <si>
    <t>верх: замша, сетка, подкладка: текстиль, подошва: резина</t>
  </si>
  <si>
    <t>GM500BLS</t>
  </si>
  <si>
    <t>Модель 500 уже готова стать Вашим спутником для длительных прогулок и активного отдыха! Мы дополнили классический верх из дышащих материалов сетчатыми элементами, что не только подарит Вам больший комфорт, но и освежит образ новым сочетанием, в то время как промежуточная подошва EVA, поглощая ударную волну, позаботится о дополнительной мягкости.</t>
  </si>
  <si>
    <t>NB EVA. Амортизация.</t>
  </si>
  <si>
    <t>верх: 67.37% искусственная кожа, 32.63% текстиль, подкладка: текстиль, подошва: резина</t>
  </si>
  <si>
    <t>GM500WG2</t>
  </si>
  <si>
    <t>верх: 66% полиуретан, 34% полиэстер, подкладка: 100 % текстиль, подошва: 100% резина</t>
  </si>
  <si>
    <t>GW500ADO</t>
  </si>
  <si>
    <t>Женские кроссовки New Balance 500 — это сочетание современного дизайна и функциональности, идеально подходящее для активного образа жизни. Верх выполнен из прочного полиуретана и полиэстера, что обеспечивает устойчивость к износу и легкость конструкции. Эти материалы гарантируют, что кроссовки будут отлично служить в различных условиях, сохраняя при этом стильный внешний вид.
Текстильная подкладка заботится о комфорте ваших ног, обеспечивая мягкость и хорошую вентиляцию, чтобы вы могли чувствовать себя комфортно в течение всего дня. Подошва из пластика и резины гарантирует надежное сцепление и амортизацию, что делает их идеальными как для городских прогулок, так и для легких тренировок. Застежка на шнурках позволяет быстро и удобно отрегулировать посадку, надежно фиксируя кроссовки на ноге.</t>
  </si>
  <si>
    <t>верх: 67% полиуретан, 33% полиэстер, подкладка: текстиль, подошва: 80% ЭВА, 20% резина</t>
  </si>
  <si>
    <t>GW500ADW</t>
  </si>
  <si>
    <t>New Balance 574</t>
  </si>
  <si>
    <t>IV574ML2</t>
  </si>
  <si>
    <t>Дети</t>
  </si>
  <si>
    <t>Полное активности детское расписание требует, чтобы обувь была удобной для ежедневной носки и в то же время достаточно яркой, чтобы помочь ребенку встретить новые приключения с уверенностью. 574 Hook and Loop — это модель, которая, сохраняя классический стиль, обеспечивает легкость, гибкость и стабильность, выдерживая даже самые активные игры. Верх модели выполнен из натуральной кожи, обеспечивая комфорт растущей стопе. Мягкая промежуточная подошва EVA окружает каждый шаг дополнительной мягкостью, а стабилизирующая вставка в пяточной зоне способствует защите стопы. А для наибольшего удобства мы дополнили классическую модель застежкой-липучкой. 574 Hook and Loop — как у взрослых, только лучше!</t>
  </si>
  <si>
    <t>N/A.</t>
  </si>
  <si>
    <t>Круглогодично</t>
  </si>
  <si>
    <t>59% Нат. кожа - корова,26% Полиуретан,15% Полиэстер,100% Хлопок,100% Резина;</t>
  </si>
  <si>
    <t>2</t>
  </si>
  <si>
    <t>New Balance 1000</t>
  </si>
  <si>
    <t>M1000B</t>
  </si>
  <si>
    <t>Представляем мужские кроссовки New Balance 1000 — воплощение современного стиля, инновационных технологий и высокого качества. Эти кроссовки станут идеальным выбором для тех, кто ценит как спортивный стиль, так и комфорт в повседневной жизни. 
Верх модели выполнен из натуральной коровьей кожи, которая обеспечивает прочность и элегантный внешний вид, а также способствует комфортной посадке по ноге. В сочетании с текстильными вставками из полиэстера и полиамида, кроссовки обеспечивают отличную вентиляцию и оптимальный микроклимат внутри обуви, предотвращая перегрев стопы.
Застежка на шнурке позволяет зафиксировать обувь по индивидуальным предпочтениям, обеспечивая надежную поддержку и удобство при ходьбе или беге. Благодаря современному дизайну и универсальному силуэту, кроссовки New Balance 1000 прекрасно подойдут как для тренировок, так и для повседневных прогулок.</t>
  </si>
  <si>
    <t>верх: синтетические материалы, подкладка: текстиль, подошва: резина</t>
  </si>
  <si>
    <t>M1000MEG</t>
  </si>
  <si>
    <t>Мужские кроссовки New Balance 1000 — это сочетание стиля и функциональности для вашего повседневного гардероба. Классическая шнуровка обеспечивает надежную фиксацию и комфортную посадку. Верх из полиуретана, сетки и резины создает прочную и дышащую конструкцию, которая способствует максимальной вентиляции и долговечности. Текстильная подкладка добавляет дополнительный комфорт, обеспечивая мягкость и уют для ваших ног. Прочная резиновая подошва гарантирует отличное сцепление с различными поверхностями, что делает эти кроссовки идеальным выбором для активного образа жизни.</t>
  </si>
  <si>
    <t>верх: иск.кожа, текстиль; подкладка: текстиль; подошва: резина</t>
  </si>
  <si>
    <t>M1000TP</t>
  </si>
  <si>
    <t>черный/фиолетовый</t>
  </si>
  <si>
    <t>38% Полиэстер,19% Полиамид,43% Нат. кожа - корова</t>
  </si>
  <si>
    <t>New Balance 1906R</t>
  </si>
  <si>
    <t>M1906RA</t>
  </si>
  <si>
    <t>Кроссовки New Balance 1906 – это премиальная модель обуви, которая сочетает классический дизайн и передовые технологии. Модель 1906 — элегантные и стильные кроссовки, созданные для комфорта и поддержки в течение дня. Они идеально подходят для повседневной носки или для создания стильного и элегантного образа. Они легко сочетаются с разными стилями одежды, от классических до спортивных, и подходят для любых сезонов. Если Вы ищете кроссовки, сочетающие в себе классический дизайн, комфорт и качество, то New Balance 1906 – отличный выбор. Эта модель подчеркнет Ваш стиль и обеспечит комфорт в течение дня.</t>
  </si>
  <si>
    <t>белый/черный/серый</t>
  </si>
  <si>
    <t>верх: 52% текстиль, 48% синтетика, подкладка: 100% текстиль, подошва: резина</t>
  </si>
  <si>
    <t>M1906RCH</t>
  </si>
  <si>
    <t>M1906RTI</t>
  </si>
  <si>
    <t>Мужские кроссовки созданы с учетом комфорта и технологий премиум-класса, чтобы соответствовать вашему активному образу жизни.
Подошва ABZORB поглощает удары за счет сочетания амортизации и сжатия.
Амортизация пятки ABZORB SBS обеспечивает дополнительную устойчивость и комфорт.
Амортизация N-ergy для комфорта и поддержки.
Технология подошвы Stability Web обеспечивает дополнительную поддержку свода стопы.
Верх из сетки с синтетическими накладками.
Резиновая подошва.</t>
  </si>
  <si>
    <t>M20024R5</t>
  </si>
  <si>
    <t>Кроссовки New Balance 2002 — это идеальное сочетание стиля и комфорта, созданное для повседневного использования. Верхняя часть модели выполнена из высококачественной натуральной кожи, дополненной текстильными и искусственными вставками, что обеспечивает прочность и отличную вентиляцию. Текстильная подкладка гарантирует мягкость и удобство при каждом шаге. Надежная резиновая подошва обеспечивает отличное сцепление с различными поверхностями, а классическая застежка на шнурках позволяет легко регулировать посадку. Эти кроссовки отлично подойдут для активных мужчин, ищущих надежность и стиль в повседневной обуви.</t>
  </si>
  <si>
    <t>верх: нат.кожа, текстиль, иск.кожа; подкладка: текстиль; подошва: резина</t>
  </si>
  <si>
    <t>M2002RAA</t>
  </si>
  <si>
    <t>Это модернизированная версия кроссовок 2010 года, сделанная из качественных материалов и улучшена в несколько раз. Система ABZORB предоставляет удобство в ходьбе из-за способности поглощать удары. New balance 2002R – это ретро-стиль и уникальность, к которой стремятся все.</t>
  </si>
  <si>
    <t>M2002RBK</t>
  </si>
  <si>
    <t>верх: нат.кожа, текстиль; подкладка: текстиль; подошва: резина</t>
  </si>
  <si>
    <t>M2002RCC</t>
  </si>
  <si>
    <t>верх: нат.кожа, текстиль; подкладка: текстиль; подошва: резина</t>
  </si>
  <si>
    <t>M2002RDA</t>
  </si>
  <si>
    <t>верх: нат.кожа, текстиль; подкладка: текстиль; подошва: резина, пластик</t>
  </si>
  <si>
    <t>M2002RDC</t>
  </si>
  <si>
    <t>M2002REM</t>
  </si>
  <si>
    <t>Это модернизированная версия кроссовок 2010 года, сделанная из качественных материалов и улучшена в несколько раз. New balance 2002R – это ретро-стиль и уникальность, к которой стремятся все.</t>
  </si>
  <si>
    <t>серый/голубой</t>
  </si>
  <si>
    <t>верх: 60% кожа, 20% синтетика, 20% текстиль; подкладка: 100% текстиль; подошва: резина, пластик</t>
  </si>
  <si>
    <t>M2002RPP</t>
  </si>
  <si>
    <t>M2002RST</t>
  </si>
  <si>
    <t>New Balance 237</t>
  </si>
  <si>
    <t>M2375RS</t>
  </si>
  <si>
    <t>Кроссовки New Balance 237 созданы для повседневного комфорта современных мужчин. Их верх выполнен из комбинации натуральной кожи, текстиля и искусственной кожи, что обеспечивает прочность, стиль и необходимую вентиляцию. Текстильная подкладка обеспечивает мягкость и удобство при каждом шаге. Резиновая подошва гарантирует отличное сцепление с поверхностью, обеспечивая устойчивость и надежность на различных покрытиях. Шнурки позволяют точно подогнать обувь по ноге, добавляя удобство и индивидуальный стиль. Эти кроссовки идеально подходят для ежедневного использования, сочетая в себе классический дизайн и современные технологии для максимального комфорта.</t>
  </si>
  <si>
    <t>New Balance 603</t>
  </si>
  <si>
    <t>M603107</t>
  </si>
  <si>
    <t>Модель 603 создана для тех, кто ценит удобство и современный внешний вид. Легкие и практичные кроссовки отлично подходят для повседневной носки, прогулок по городу, работы и встреч с друзьями. Мягкая внутренняя отделка обеспечивает комфорт в течение всего дня, а лаконичный дизайн легко сочетается с одеждой в спортивном и casual-стиле. Надежная подошва гарантирует устойчивость и долговечность, делая эту модель отличным выбором на каждый день.</t>
  </si>
  <si>
    <t>M6032DK</t>
  </si>
  <si>
    <t>Кроссовки New Balance 603 — это стильное и функциональное решение для повседневного гардероба современного мужчины. Эта модель объединяет в себе верх из натуральной кожи, текстиля и искусственной кожи, что обеспечивает оптимальную вентиляцию и повышенную износостойкость. Текстильная подкладка обеспечивает комфорт на протяжении всего дня, создавая приятные ощущения при каждом шаге. Резиновая подошва гарантирует отличное сцепление с различными поверхностями, а также долговечность и надежность в эксплуатации. Классическая шнуровка позволяет легко регулировать посадку кроссовок по ноге, обеспечивая идеальную фиксацию и комфорт. New Balance 603 — это универсальный выбор для тех, кто ценит качество и стиль, будь то прогулки по городу или повседневные дела.</t>
  </si>
  <si>
    <t>New Balance 990V6 Made in USA</t>
  </si>
  <si>
    <t>M990BK6</t>
  </si>
  <si>
    <t>Кроссовки New Balance 990 впервые появились на рынке в 1982 году — тогда целью была разработка лучших кроссовок для бега в мире. Даже сегодня они по-прежнему символизируют качество и превосходные ощущения от бега, но больше для повседневного использования, чем для беговой дорожки. Верх выполнен из высококачественного материала черного цвета с серыми и белыми акцентами.
Сетка, свиная кожа
Пена FuelCell обеспечивает движение, которое заметно подталкивает вас вперед.
Светоотражающие акценты
Задник из ТПУ
Регулируемая застежка на шнуровке.
Сделано в США</t>
  </si>
  <si>
    <t>NB FuelCell. Амортизация.</t>
  </si>
  <si>
    <t>New Balance 990 Made in USA</t>
  </si>
  <si>
    <t>M990GL6</t>
  </si>
  <si>
    <t>Кроссовки New Balance 990 — это сочетание американского качества и продуманного дизайна, идеально подходящее для повседневного использования. Верх из натуральной кожи и текстиля обеспечивает надежность и отличную вентиляцию, что делает эти кроссовки идеальным выбором для длительных прогулок и активного отдыха. Текстильная подкладка гарантирует мягкость и комфорт с первых шагов, адаптируясь к особенностям вашего дня. Подошва, выполненная из комбинации резины и пластика, обеспечивает устойчивость и амортизацию, уменьшая нагрузку на стопы. Классическая шнуровка позволяет легко регулировать плотность посадки. Независимо от стиля или погоды, New Balance 990 придадут уверенность и комфорт.</t>
  </si>
  <si>
    <t>New Balance 373</t>
  </si>
  <si>
    <t>ML373OK2</t>
  </si>
  <si>
    <t>Классика повседневного стиля - New Balance 373 - это лучший выбор для любителей минимализма и универсальности. Лаконичный дизайн этой модели в классических цветовых сочетаниях с легкостью дополнит любой образ и поможет Вам сохранить комфорт в течение всего дня благодаря мягкой промежуточной подошве EVA.</t>
  </si>
  <si>
    <t>Верх: 52% замша, 48% текстиль, подкладка: текстиль, подошва: резина</t>
  </si>
  <si>
    <t>New Balance 408</t>
  </si>
  <si>
    <t>ML408T</t>
  </si>
  <si>
    <t>Кроссовки New Balance 408 — это сочетание стиля, комфорта и функциональности. Верх обуви выполнен из текстиля и искусственной кожи, обеспечивая легкость и вентиляцию. Подкладка из текстиля добавляет комфорта при носке. Промежуточная подошва включает в себя легкую пену EVA с технологией C-CAP, которая создается путем формования под высоким давлением для оптимальной амортизации без утяжеления. Износостойкая рельефная резина с протектором на подметке гарантирует отличное сцепление на различных поверхностях. Эти кроссовки идеально подойдут для активного образа жизни, обеспечивая удобство в каждом шаге.</t>
  </si>
  <si>
    <t>ML574EVB</t>
  </si>
  <si>
    <t>Лаконичная простота дизайна, технологичный комфорт модели и узнаваемый по всему миру силуэт – все это о 574 Classic. Вневременная классика New Balance в универсальных и практичных цветовых сочетаниях, уходящих корнями в историю легендарной модели бренда, год за годом сохраняет лидирующие позиции вне зависимости от смены сезона или модных тенденций. Осознавая значимость этих моделей, мы пересмотрели подход к их производству и перезапускаем их в обновленном формате - 574 Evergreen. Сохраняя классические линии дизайна и сочетание промежуточной подошвы EVA с технологией ENCAP, которые обеспечивает оптимальное соотношение амортизации и стабилизации, для 574 Evergreen мы используем переработанные материалы как для верха, так и для подошвы модели.</t>
  </si>
  <si>
    <t>ML574EVE</t>
  </si>
  <si>
    <t>New Balance 574 — классические беговые кроссовки, разработанные в 80-х годах прошлого века. Тогда они мгновенно завоевали популярность и до сих пор остаются ключевым силуэтом в классической линейке New Balance. В этой паре 574 использована натуральная замша и текстиль с плотным плетением. За амортизацию и стабилизацию при ходьбе отвечают межподошва из ЭВА с технологией ENCAP®, сочетающей мягкий внутренний материал и жесткий кант, удерживающий стопу.</t>
  </si>
  <si>
    <t>ML574EVN</t>
  </si>
  <si>
    <t>New Balance 530</t>
  </si>
  <si>
    <t>MR530AA</t>
  </si>
  <si>
    <t>New Balance MR530 — это классика винтажного бегового стиля. Массивные кроссовки в стиле dad shoes созданы для тех, кто ценит простоту и комфорт. Промежуточная подошва с системой амортизации ABZORB защищает твои суставы от ударных нагрузок. Шнурки помогут надежно зафиксировать кроссовки на ноге. Если захочешь сделать образ оригинальнее, поэкспериментируй со способами шнуровки.</t>
  </si>
  <si>
    <t>NB ABZORB. Амортизация.</t>
  </si>
  <si>
    <t>MR530AD</t>
  </si>
  <si>
    <t>MR530CC</t>
  </si>
  <si>
    <t>MR530EMA</t>
  </si>
  <si>
    <t>Представляем ваши вниманию кроссовки New Balance MR530 — безупречное воплощение классического винтажного бегового стиля. Эти массивные кроссовки в стиле dad shoes созданы для тех, кто ценит простоту, комфорт и хочет добавить нотку ретро в свой повседневный гардероб.
В основе дизайна кроссовок New Balance MR530 лежит эстетика 90-х и ранних 2000-х годов, которая вновь обрела популярность. Массивные силуэты и смелые линии придают этой модели особую харизму и уникальность, позволяя вам выделяться из толпы. Эти кроссовки станут идеальным выбором как для любителей спортивной классики, так и для тех, кто хочет быть на гребне модной волны.
Одним из ключевых преимуществ модели MR530 является промежуточная подошва с системой амортизации ABZORB. Эта инновационная технология обеспечивает превосходную защиту ваших суставов от ударных нагрузок, создавая мягкую и комфортную подушку под ногами при каждом шаге. Независимо от того, гуляете ли вы по городу, занимаетесь спортом или просто проводите целый день на ногах, кроссовки MR530 позаботятся о вашем комфорте и здоровье.
Шнуровка позволит вам надежно зафиксировать кроссовки на ноге, обеспечивая отличную подпружиненность и стабильность даже при активных движениях. Для тех, кто хочет добавить оригинальности своему образу, существует множество способов шнуровки, которые можно использовать на этой модели.</t>
  </si>
  <si>
    <t>New Balance 327</t>
  </si>
  <si>
    <t>MS327CBW</t>
  </si>
  <si>
    <t>Встречайте новую классику в ассортименте New Balance — 237 Classic! Для этой серии моделей мы выбрали классические цвета и минималистичный дизайн, чтобы подарить Вам лаконичную пару, которую легко сочетать с любым гардеробом. Верх моделей выполнен в сочетании натуральной замши и текстиля, способствуя удобной посадке по стопе, и дополнен промежуточной подошвой EVA, которая смягчает каждый шаг и обеспечивает комфорт в течение всего дня.</t>
  </si>
  <si>
    <t>MS327CTB</t>
  </si>
  <si>
    <t>Модель New Balance 327 - это стильное дополнение повседневных образов с отсылкой к спортивной обуви 70-х. Минималистичные варианты модели с материалами в разнообразной цветовой гамме для создания новых сезонных образов на любой вкус. Верх моделей выполнен из натуральной замши в сочетании с текстильными материалами в контрастной цветовой гамме, задающей яркое настроение. Промежуточная подошва EVA наполнит каждый шаг приятной мягкостью, а резиновая подметка с протектором позаботится о сцеплении с поверхностью.</t>
  </si>
  <si>
    <t>MS327CWB</t>
  </si>
  <si>
    <t>MS327LAB</t>
  </si>
  <si>
    <t>New Balance Msrcelto</t>
  </si>
  <si>
    <t>MSRCELTO</t>
  </si>
  <si>
    <t>синий/зеленый</t>
  </si>
  <si>
    <t>NB 580 V2</t>
  </si>
  <si>
    <t>MT580AB2</t>
  </si>
  <si>
    <t>Кроссовки New Balance 580- это не просто кроссовки, это легенда, переосмысленная в современном ключе. 
Что делает их особенными:
 Наследие модели 580: Основа дизайна - классическая модель MT580, известная своим комфортом и долговечностью.
 Стиль: Яркие цветовые решения, смелые детали и современная отделка придают им неповторимый стиль.
 Комфорт и поддержка: Технология ABZORB в подошве обеспечивает максимальную амортизацию и поддержку стопы, идеально подходящую для повседневной носки.
 Прочность и износостойкость: Верх из сочетания замши и сетки обеспечивает отличную вентиляцию и долговечность, делая кроссовки идеальным выбором для активного образа жизни.
New Balance MT580 - это идеальное сочетание ретро-стиля и современных тенденций. Они отлично подойдут как для прогулок по городу, так и для занятий спортом. Выбирайте комфорт и стиль с New Balance!</t>
  </si>
  <si>
    <t>оранжевый/желтый</t>
  </si>
  <si>
    <t>48% Нат. кожа - корова,30% Полиэстер,22% Полиуретан,100% Хлопок,100% Резина;</t>
  </si>
  <si>
    <t>New Balance 417</t>
  </si>
  <si>
    <t>NM417DNO</t>
  </si>
  <si>
    <t>Первая профессиональная модель скейтбордиста Фрэнки Виллани, выполненная из классических для скейтбординга материалов и цветов, вдохновленных его уникальным взглядом на мир. Вулканизированная подошва для сцепления и долговечности
Цвета, вдохновленные мировоззрением профессионального скейтбордиста Фрэнки Виллани
Верх из замши и сетки</t>
  </si>
  <si>
    <t>верх:  замша, текстиль; подкладка: текстиль, подошва: резина</t>
  </si>
  <si>
    <t>NM574VGY</t>
  </si>
  <si>
    <t>Кеды New Balance 574 для мужчин — это идеальное сочетание классического стиля и современных технологий. Эта модель, вдохновлённая богатым наследием бренда, остаётся актуальной благодаря своим универсальным характеристикам. Верхняя часть выполнена из высококачественных материалов, сочетающих натуральную замшу и дышащую сетку для максимального комфорта и вентиляции. Застёжка на шнуровке обеспечивает надёжную фиксацию и подгонку по ноге. Специальная амортизационная подошва ENCAP® обеспечивает устойчивость и комфорт при каждом шаге. Резиновая подошва гарантирует отличное сцепление и долговечность. Эти кеды идеально подходят как для повседневной носки, так и для активного образа жизни.</t>
  </si>
  <si>
    <t>верх: замша, текстиль, подкладка: текстиль, подошва: резина</t>
  </si>
  <si>
    <t>U100079S</t>
  </si>
  <si>
    <t>Кроссовки New Balance в обновленной версии серии U1000, впервые представленной в 1999 году.
Верх выполнен из высококачественных материалов – замши и сетки – и усилен тканью Cordura® , обладающей высокой износостойкостью.
Хорошо амортизирующая промежуточная подошва с системой ABZORB гарантирует комфорт и рассеивает энергию, возникающую при ударе.
Кроссовки New Balance из серии U1000 сочетают классический стиль с современным дизайном.</t>
  </si>
  <si>
    <t>U100095J</t>
  </si>
  <si>
    <t>13</t>
  </si>
  <si>
    <t>U10009GK</t>
  </si>
  <si>
    <t>Кроссовки New Balance 1000 — это универсальный выбор для повседневной носки, подходящий для любого пола. Верх изготовлен из сочетания искусственной кожи и текстиля, обеспечивая стильный внешний вид и оптимальную вентиляцию. Текстильная подкладка добавляет комфорта, позволяя чувствовать себя комфортно в течение всего дня. Стандартная шнуровка гарантирует надёжную посадку. Резиновая подошва обеспечивает хорошее сцепление и долговечность. Технология ABZORB в области пятки и передней части стопы эффективно поглощает ударные нагрузки, сочетая мягкость и сопротивление сжатию, что обеспечивает комфорт и защиту при ходьбе.</t>
  </si>
  <si>
    <t>U19063NQ</t>
  </si>
  <si>
    <t>Кроссовки New Balance 1906 — это идеальный выбор для тех, кто ищет стильную и практичную обувь на каждый день. Их универсальный дизайн подходит как мужчинам, так и женщинам. Верх кроссовок выполнен из сочетания текстиля, искусственной и натуральной кожи, что обеспечивает долговечность и стильный внешний вид. Текстильная подкладка гарантирует комфорт при носке, а резиновая подошва обеспечивает отличное сцепление с поверхностью и амортизацию. Застежка на шнурках позволяет легко регулировать посадку, обеспечивая дополнительную поддержку и комфорт. Эти кроссовки прекрасно подойдут для городских прогулок и повседневного использования, сочетая в себе современные технологии и классический дизайн.</t>
  </si>
  <si>
    <t>U19066U8</t>
  </si>
  <si>
    <t>Кроссовки унисекс New Balance 1906 — идеальный выбор для повседневного стиля, сочетающий в себе современные технологии и классический дизайн. Верхняя часть сочетает текстиль, искусственную и натуральную кожу, обеспечивая прочность и стильный внешний вид. Комбинация материалов гарантирует отличную вентиляцию и износостойкость. Текстильная подкладка добавляет комфорта, предотвращая дискомфорт даже при длительном использовании. Резиновая подошва не только амортизирует каждый шаг, но и улучшает сцепление с различными поверхностями, что делает эти кроссовки надежными в любых условиях. Застежка на шнурках обеспечивает надежную фиксацию и индивидуальную подгонку под любую форму стопы. Эти кроссовки станут отличным дополнением к любому повседневному гардеробу.</t>
  </si>
  <si>
    <t>верх: текстиль, иск.кожа, нат.кожа; подкладка: текстиль; подошва: резина</t>
  </si>
  <si>
    <t>U19067TK</t>
  </si>
  <si>
    <t>Кроссовки New Balance из серии 1906 сочетают в себе передовые технологии и стильный дизайн, делая их идеальными для активного образа жизни. Верх из полиуретана и сетки обеспечивает прочность и отличную вентиляцию, что способствует комфорту при длительных прогулках или интенсивных тренировках. Резиновый материал N-Durance под пяткой повышает износостойкость, обеспечивая долговечность даже при активном использовании. Подошва с инновационной технологией N-Ergy возвращает энергию каждого шага благодаря сверхлегкой амортизации, позволяя сохранять комфорт и динамику движения. Система Stability Web поддерживает среднюю часть стопы и контролирует её скручивание. Технология ABZORB помогает эффективно амортизировать нагрузки. Стелька Ortholite адаптируется к форме стопы, обеспечивая антибактериальную защиту и отличную вентиляцию. Эти кроссовки идеально подходят для тех, кто ценит комфорт и технологии в каждой детали.</t>
  </si>
  <si>
    <t>верх: синт.материалы, сетка, подкладка: текстиль, подошва: резина</t>
  </si>
  <si>
    <t>U19068PN</t>
  </si>
  <si>
    <t>Кроссовки New Balance 1906 — это универсальная пара для повседневного использования, сочетающая стиль и комфорт. Верхняя часть выполнена из текстиля и искусственной кожи, что обеспечивает долговечность и стильный внешний вид. Внутренняя подкладка из текстиля гарантирует комфортную посадку. Классическая шнуровка позволяет легко регулировать плотность прилегания. 
Особое внимание уделено амортизации: промежуточная подошва ACTEVA LITE обеспечивает гибкость и поддержку, в то время как система ABZORB SBS в пяточной зоне эффективно поглощает ударные нагрузки, снижая нагрузку на суставы и повышая комфорт при длительной ходьбе. Резиновая подошва обеспечивает надежное сцепление и износостойкость, делая эти кроссовки отличным выбором на каждый день.</t>
  </si>
  <si>
    <t>верх: текстиль, иск.кожа; подкладка: текстиль; подошва: резина, пластик</t>
  </si>
  <si>
    <t>New Balance 1906L</t>
  </si>
  <si>
    <t>U1906LAE</t>
  </si>
  <si>
    <t>Лоферы</t>
  </si>
  <si>
    <t>Сочетание лоферов со строгим стилем одежды — идея не новая, но подобного воплощения она еще не знала. Инновационная модель New Balance 1906 Loafer полностью переосмысляет характерные черты оригинального силуэта. Верх из перфорированной сетки, плавные линии синтетических накладок и технологичная подошва от кроссовок 860v2 с сегментированными пяточными вставками ABZORB SBS трансформируются здесь в классические лоферы-пенни. Этот смелый гибридный дизайн не просто стирает привычные границы между традиционной спортивной обувью и передовой высокой модой — он заставляет эти различия исчезнуть окончательно, создавая икону современного стритвира.</t>
  </si>
  <si>
    <t>верх: текстиль, иск.кожа; подкладка: текстиль; подошва: резина, пластик</t>
  </si>
  <si>
    <t>U1906RCD</t>
  </si>
  <si>
    <t>New Balance 2000</t>
  </si>
  <si>
    <t>U200017F</t>
  </si>
  <si>
    <t>Кроссовки New Balance 2000 — универсальная модель, идеально подходящая для повседневного использования мужчинами и женщинами, которые ценят комфорт и стиль. Верх из текстиля и искусственной кожи обеспечивает легкость, прочность и отличную вентиляцию, гарантируя, что ваши ноги будут чувствовать себя комфортно в течение всего дня. Внутренняя текстильная подкладка добавляет мягкости и удобства, создавая максимально комфортные условия для стоп. Резиновая подошва разработана для надежного сцепления с различными поверхностями, добавляя уверенности и стабильности каждому шагу. Шнуровка позволяет легко регулировать посадку, обеспечивая оптимальную фиксацию. Эти кроссовки — отличный выбор для тех, кто ищет стильный и функциональный вариант для повседневной жизни, независимо от ситуации.</t>
  </si>
  <si>
    <t>U20002UU</t>
  </si>
  <si>
    <t>U2000335</t>
  </si>
  <si>
    <t>Кроссовки New Balance 2000 сочетают в себе современный дизайн и функциональность, создавая идеальный выбор для активного образа жизни. Верх модели выполнен из текстиля и искусственной кожи, что обеспечивает стильный внешний вид и долговечность. Текстильная подкладка гарантирует комфорт и дышимость, позволяя ногам оставаться свежими в течение всего дня. Резиновая подошва обеспечивает уверенное сцепление с различными поверхностями и длительную износостойкость. Классическая шнуровка позволяет легко адаптировать посадку к индивидуальным предпочтениям, обеспечивая надежную фиксацию и комфорт в любой ситуации.</t>
  </si>
  <si>
    <t>U20022JF</t>
  </si>
  <si>
    <t>Кроссовки New Balance 2002 — это универсальная пара для повседневного использования, объединяющая в себе стиль и передовые технологии. Верхняя часть из замши и текстиля обеспечивает элегантный внешний вид и долгий срок службы, а текстильная подкладка гарантирует комфортную посадку. Классическая шнуровка помогает добиться оптимальной фиксации на ноге.
Особое внимание уделено амортизации: промежуточная подошва ABZORB эффективно поглощает удары, снижая нагрузку на суставы, а вставка ABZORB SBS в пяточной зоне предлагает дополнительную устойчивость и комфорт. Технология Stability Web поддерживает свод стопы, предотвращая скручивание и обеспечивая стабильность при каждом шаге. Внешняя подошва N-ergy гарантирует отличное поглощение ударных нагрузок и надежное сцепление с поверхностью, повышая уверенность и комфорт во время движения. Эти кроссовки станут надежным спутником в вашем активном дне.</t>
  </si>
  <si>
    <t>верх: нат.кожа, текстиль, иск.кожа; подкладка: текстиль; подошва: резина</t>
  </si>
  <si>
    <t>U20022Q5</t>
  </si>
  <si>
    <t>U20022RT</t>
  </si>
  <si>
    <t>верх: замша, текстиль; подкладка: текстиль; подошва: резина</t>
  </si>
  <si>
    <t>U20024JG</t>
  </si>
  <si>
    <t>Кроссовки New Balance 2002 — это сочетание элегантности и современного стиля, идеально подходящее для активного образа жизни. Верх выполнен из комбинации натуральной кожи, текстиля и искусственной кожи, что придает обуви превосходный вид и обеспечивает долговечность. Текстильная подкладка гарантирует мягкость и воздухопроницаемость, поддерживая комфорт в течение всего дня. Прочная резиновая подошва обеспечивает надежное сцепление и устойчивость на различных покрытиях. Классическая шнуровка позволяет точно регулировать посадку, создавая надежную фиксацию и стабильность при каждом шаге, что делает эти кроссовки отличным выбором для ежедневного использования.</t>
  </si>
  <si>
    <t>U20025I9</t>
  </si>
  <si>
    <t>Кроссовки New Balance 2002 — идеальный выбор для повседневного использования, сочетающий стильный дизайн и современные технологии комфорта. Верх выполнен из замши и текстиля, создавая элегантный и прочный внешний вид. Текстильная подкладка обеспечивает уют и удобство при носке, а стандартная шнуровка гарантирует стабильную фиксацию.
Особое внимание уделено амортизации: промежуточная подошва с технологией ABZORB сочетает мягкость и устойчивость к сжатию, эффективно поглощая удары. Вставка ABZORB SBS в пятке повышает стабильность и комфорт, а подошва N-ergy обеспечивает превосходное поглощение ударных нагрузок и возврат энергии. Технология Stability Web поддерживает свод стопы, обеспечивая комфорт и уверенность в каждом шаге. Резиновая подошва добавляет долговечности и надежности.</t>
  </si>
  <si>
    <t>U20025PO</t>
  </si>
  <si>
    <t>U20025QL</t>
  </si>
  <si>
    <t>U20026CU</t>
  </si>
  <si>
    <t>Кроссовки New Balance 2002 Унисекс — это сочетание стиля и комфорта, выполненное из высококачественных материалов. Верх модели изготовлен из сочетания замши и сетки, что обеспечивает стильный внешний вид и отличную воздухопроницаемость. Текстильная подкладка гарантирует комфорт при носке, предотвращая натирание и обеспечивая удобную посадку. Резиновая подошва обеспечивает надежное сцепление с поверхностью и долговечность, делая эти кроссовки идеальными как для повседневного использования, так и для активного отдыха. Шнурки позволяют индивидуально регулировать посадку, обеспечивая устойчивость и комфорт во время любых приключений.</t>
  </si>
  <si>
    <t>U20026VE</t>
  </si>
  <si>
    <t>Кроссовки New Balance 2002 предлагают идеальное сочетание стиля и комфорта для ежедневной носки. Верх этой модели выполнен из высококачественной натуральной кожи, текстиля и искусственной кожи, что обеспечивает как долговечность, так и современный дизайн. Текстильная подкладка создает мягкое, уютное ощущение и обеспечивает отличную вентиляцию. Резиновая подошва гарантирует превосходное сцепление и устойчивость на различных поверхностях, добавляя уверенности каждому шагу. Классическая шнуровка позволяет легко подстроить посадку, обеспечивая надежную фиксацию и комфорт в течение всего дня, делая эти кроссовки идеальными для повседневного использования.</t>
  </si>
  <si>
    <t>U2002RPA</t>
  </si>
  <si>
    <t>синий/фиолетовый</t>
  </si>
  <si>
    <t>U2002RPB</t>
  </si>
  <si>
    <t>желтый/зеленый</t>
  </si>
  <si>
    <t>New Balance 2010</t>
  </si>
  <si>
    <t>U201011N</t>
  </si>
  <si>
    <t>Кроссовки New Balance 2010 – это универсальная модель для повседневной носки, подходящая как для мужчин, так и для женщин. Верх выполнен из качественной замши и текстиля, обеспечивая стильный вид и надёжность. Текстильная подкладка гарантирует комфорт на протяжении всего дня. Стандартная шнуровка позволяет легко регулировать посадку. Оснащены промежуточной подошвой ABZORB с вставками ABZORB SBS в области пятки и передней части стопы, что обеспечивает отличное поглощение ударных нагрузок и комфорт при ходьбе. Резиновая подошва обеспечивает надёжное сцепление с поверхностью, делая эти кроссовки идеальным выбором для повседневного использования.</t>
  </si>
  <si>
    <t>U20103EJ</t>
  </si>
  <si>
    <t>Кроссовки New Balance 2010 — это стильное решение для повседневного образа, подходящее как для мужчин, так и для женщин. Верх из натуральной кожи, текстиля и искусственной кожи сочетает в себе прочность, элегантность и отличную воздухопроницаемость. Текстильная подкладка обеспечивает комфорт даже при длительном ношении, мягко обхватывая ногу. Резиновая подошва гарантирует надёжное сцепление с различными поверхностями и долговечность. Шнуровка позволяет легко адаптировать посадку под индивидуальные особенности ваших стоп, обеспечивая идеальный баланс между стилем и функциональностью. Эти кроссовки станут отличным дополнением к вашему гардеробу.</t>
  </si>
  <si>
    <t>NB 2010 V1</t>
  </si>
  <si>
    <t>U20107PT</t>
  </si>
  <si>
    <t>Модель ABZORB 2010 сочетает в себе очарование ультрасовременного, совершенно нового стиля с ощущением чего-то знакомого. Сегментированная подошва ABZORB, фирменная особенность нескольких моделей 2000-х годов, имеет более внушительные размеры и становится центральным элементом этого нового дизайна. Эффектный внешний вид дополняет верх из ромбовидной сетки, который добавляет современный штрих к классическому дизайну.</t>
  </si>
  <si>
    <t>U2010892</t>
  </si>
  <si>
    <t>Кроссовки New Balance 2010 — это универсальная модель для повседневного использования, объединяющая стиль и комфорт. Верх из замши и текстиля обеспечивает прочность, эластичность и отличную вентиляцию, делая их идеальными для длительного ношения. Текстильная подкладка добавляет дополнительный комфорт, а стандартная шнуровка обеспечивает надежную фиксацию стопы. Резиновая подошва гарантирует превосходное сцепление и долговечность на различных поверхностях. Благодаря амортизации с использованием полноразмерной промежуточной подошвы ABZORB, эти кроссовки эффективно поглощают ударные нагрузки, обеспечивая мягкость и сопротивление сжатию. Эта модель прекрасно подходит как для мужчин, так и для женщин, придавая образу современный стиль и комфорт.</t>
  </si>
  <si>
    <t>New Balance 204</t>
  </si>
  <si>
    <t>U204LMMA</t>
  </si>
  <si>
    <t>Кроссовки New Balance 204 — это универсальный выбор для тех, кто ценит комфорт и стиль в своей повседневной жизни. Эта унисекс модель прекрасно подходит как мужчинам, так и женщинам, сочетающим динамичный образ жизни с современными модными тенденциями. Верх кроссовок изготовлен из сочетания натуральной кожи, текстиля и искусственной кожи, что обеспечивает прочность, долговечность и стильный внешний вид. Текстильная подкладка создаёт комфортный микроклимат для ног, позволяя им дышать в течение всего дня. Классическая шнуровка позволяет индивидуально настроить посадку по стопе, обеспечивая удобство и надёжность. Резиновая подошва гарантирует отличное сцепление с поверхностью и долгий срок службы. Эти кроссовки — идеальный компаньон для городской жизни и активного отдыха.</t>
  </si>
  <si>
    <t>3,5</t>
  </si>
  <si>
    <t>U327LX</t>
  </si>
  <si>
    <t>Эти кроссовки, современная версия классического дизайна 1970-х годов, созданы для повседневного ношения. Модель от New Balance дополнена легким замшевым материалом и сетчатым верхом для воздухопроницаемости.</t>
  </si>
  <si>
    <t>U327LZ</t>
  </si>
  <si>
    <t>Модель New Balance 327 - это стильное дополнение повседневных образов с отсылкой к спортивной обуви 70-х. Минималистичные варианты модели с материалами в весенне летней цветовой гамме для создания новых сезонных образов на любой вкус. Верх моделей выполнен из натуральной замши в сочетании с текстильными материалами в контрастной цветовой гамме, задающей яркое настроение. Промежуточная подошва EVA наполнит каждый шаг приятной мягкостью, а резиновая подметка с протектором позаботится о сцеплении с поверхностью.</t>
  </si>
  <si>
    <t>U327W41W</t>
  </si>
  <si>
    <t>Кроссовки New Balance 327 — это универсальная модель для повседневного использования, созданная в стиле ретро и современной эстетике. Верх сочетает замшу и текстиль, обеспечивая отличную вентиляцию и поддержку. Текстильная подкладка добавляет комфорта, делая обувь удобной для длительной носки. Стандартная шнуровка позволяет надежно фиксировать стопу, а резиновая подошва обеспечивает устойчивость и хорошее сцепление с поверхностью. Дизайн вдохновлён беговыми моделями 70-х годов, что придаёт обуви винтажный стиль и современную универсальность, подходящую как для мужского, так и для женского гардероба.</t>
  </si>
  <si>
    <t>верх: замша, текстиль; подкладка: текстиль; подошва: резина, пластик</t>
  </si>
  <si>
    <t>New Balance 370</t>
  </si>
  <si>
    <t>U370644</t>
  </si>
  <si>
    <t>Кроссовки унисекс New Balance 370 — это гармоничное сочетание стиля и комфорта, подходящее для повседневной носки. Верх модели выполнен из натуральной кожи, текстиля и искусственной кожи, что придает обуви долговечность и привлекательный внешний вид. Эта комбинация материалов гарантирует отличную вентиляцию и удобную посадку. Текстильная подкладка способствует дополнительному комфорту, позволяя вашим ногам дышать в течение всего дня. Резиновая подошва обеспечивает надежное сцепление с поверхностью и отличную амортизацию, распределяя нагрузку для максимального удобства при ходьбе. Шнуровка позволяет легко подстроить посадку под индивидуальные нужды. Эти кроссовки станут незаменимым элементом вашего гардероба, идеальным для городских прогулок и ежедневной активности.</t>
  </si>
  <si>
    <t>верх: нат.кожа, текстиль, иск.кожа; подкладка: текстиль; подошва: резина</t>
  </si>
  <si>
    <t>U37085P</t>
  </si>
  <si>
    <t>Кроссовки New Balance 370 — это идеальное сочетание классического спортивного ретро-стиля и современных технологий комфорта. Многоцветный дизайн модели делает её универсальным и ярким элементом повседневного гардероба. Верх выполнен из комбинации дышащих текстильных материалов и прочных накладок, что обеспечивает отличную вентиляцию и надежную фиксацию стопы. Мягкая промежуточная подошва отлично амортизирует удары при ходьбе, снижая нагрузку на суставы. Цепкий резиновый протектор гарантирует устойчивость на любых поверхностях. Эти стильные и легкие кроссовки  подойдут как для активных прогулок, так и для динамичной городской жизни.</t>
  </si>
  <si>
    <t>U370AE</t>
  </si>
  <si>
    <t>Обувь унисекс New Balance U370 - кроссовки New Balance серии 370, вдохновленные стилем 70-х. Верх сшит из замшевой кожи и сетки. Высокая межподошва из пены EVA поглощает удары и обеспечивает комфорт в использовании. Подошва, оснащенная классическим протектором, гарантирует хорошее сцепление с землей. Кроссовки New Balance серии 370 отлично дополнят повседневный образ как для женщин, так и для мужчин.</t>
  </si>
  <si>
    <t>U370CC</t>
  </si>
  <si>
    <t>Кроссовки унисекс New Balance U370 представляют собой стильное и удобное решение для любителей ретро-эстетики. Эта модель вдохновлена стилем 70-х и сочетает в себе как классический, так и современный дизайн. Верх кроссовок выполнен из качественной замшевой кожи и дышащей сетки, что обеспечивает отличную вентиляцию и комфорт в течение дня. Высокая межподошва из пены EVA эффективно поглощает удары, снижая нагрузку на стопу, и дарит ощущение легкости при ходьбе. Классический протектор на подошве обеспечивает надежное сцепление с различными поверхностями, что делает эти кроссовки идеальными для активного городского образа жизни. Модель New Balance U370 легко интегрируется в любой гардероб, становясь универсальным аксессуаром как для мужчин, так и для женщин. Эти кроссовки подойдут для повседневного использования, подчеркивая индивидуальность и вкус владельца. Сочетание комфорта, надежности и стильного внешнего вида делает New Balance U370 отличным выбором для тех, кто ценит и эстетику, и функциональность.</t>
  </si>
  <si>
    <t>U4084OJ</t>
  </si>
  <si>
    <t>Кроссовки New Balance, вдохновленные классическими беговыми моделями 2000-х годов.
Верх из высококачественных синтетических материалов обеспечивает превосходную вентиляцию и комфорт при ношении.
Амортизирующая система C- CAP в межподошве эффективно поглощает удары и повышает комфорт при ходьбе.</t>
  </si>
  <si>
    <t>U4086LR</t>
  </si>
  <si>
    <t>Кроссовки New Balance 408 — универсальная обувь для повседневного использования, подходящая как мужчинам, так и женщинам. Верх из текстиля и искусственной кожи обеспечивает долговечность и стильный внешний вид, а текстильная подкладка гарантирует комфортное ношение в течение всего дня. Подошва, выполненная из резины и пластика, обеспечивает надежное сцепление и амортизацию, делая эти кроссовки идеальными для прогулок по городу и активного образа жизни. Шнуровка позволяет идеально подогнать обувь по размеру ноги, обеспечивая комфорт и стабильность в каждом шаге. Эти кроссовки сочетают в себе практичность и стиль, идеально дополняя любой повседневный образ.</t>
  </si>
  <si>
    <t>New Balance 471</t>
  </si>
  <si>
    <t>U4717CF</t>
  </si>
  <si>
    <t>Кроссовки New Balance 471 — это универсальная обувь для повседневной носки, которая сочетает стиль и комфорт. В верхней части используются натуральная и искусственная кожа в сочетании с текстилем, что обеспечивает прочность и привлекательный внешний вид. Текстильная подкладка добавляет комфорта, а стандартная шнуровка обеспечивает надежную фиксацию стопы.
Клиновидная промежуточная подошва из EVA предлагает легкую амортизацию, снижая нагрузку на стопы при ходьбе. Резиновая подметка с классическим рисунком «елочка» гарантирует отличное сцепление с различными поверхностями, что делает кроссовки идеальными для повседневной активности. Эти кроссовки станут незаменим</t>
  </si>
  <si>
    <t>верх: нат.кожа, текстиль, иск.кожа; подкладка: текстиль; подошва: резина</t>
  </si>
  <si>
    <t>U4717K6</t>
  </si>
  <si>
    <t>NB 471</t>
  </si>
  <si>
    <t>U471AI</t>
  </si>
  <si>
    <t>Модель 471 от New Balance превращает беговое наследие 70-х в современную повседневную обувь, переосмысливая стильные элементы той эпохи. Изящный низкий профиль и клиновидная промежуточная подошва из ЭВА гармонично сочетаются с подошвой с рисунком "елочка", создавая надежную основу для комфортного передвижения. Дышащий сетчатый верх и накладки из ворсистой замши придают обуви непринужденный и слегка поношенный вид, подчёркивая её универсальность. Классический дизайн "клыка" на носке добавляет уникальный визуальный акцент, выделяющий модель 471 среди других.</t>
  </si>
  <si>
    <t>U509BC</t>
  </si>
  <si>
    <t>U509E1</t>
  </si>
  <si>
    <t>U53053T</t>
  </si>
  <si>
    <t>Кроссовки унисекс New Balance 530 — это идеальное сочетание стиля и комфорта для повседневной носки. Верх модели выполнен из текстиля и искусственной кожи, что обеспечивает легкость, долговечность и современный вид. Такая комбинация материалов гарантирует отличную вентиляцию, что способствует максимальному комфорту в течение всего дня. Текстильная подкладка мягко облегает стопу, добавляя удобства и предотвращая натирания. Резиновая подошва обеспечивает надежное сцепление с поверхностью и отличную амортизацию, что делает каждую прогулку комфортной и безопасной. Застежка на шнурках позволяет подогнать обувь под индивидуальные предпочтения, обеспечивая надежную фиксацию. Эти кроссовки станут стильной и функциональной частью вашего гардероба, идеально подходящей для активного городского образа жизни.</t>
  </si>
  <si>
    <t>U5308EL</t>
  </si>
  <si>
    <t>Кроссовки New Balance 530 представляют собой возвращение к классической эстетике беговых кроссовок конца 1990-х и начала 2000-х годов. Эти стильные кроссовки стали ключевым элементом тренда «папиных кроссовок» благодаря своему брутальному виду и технологичному дизайну. Дышащий сетчатый верх, дополненный синтетическими элементами, обеспечивает не только аутентичный ретро-вид, но и отличную вентиляцию в течение всего дня.
Непревзойденный комфорт обеспечивается технологией ABZORB в промежуточной подошве, которая эффективно поглощает удары и защищает опорно-двигательный аппарат. Это идеальная обувь для отдыха для тех, кто ищет идеальное сочетание ностальгического дизайна и превосходного комфорта.</t>
  </si>
  <si>
    <t>U57421A</t>
  </si>
  <si>
    <t>Кроссовки New Balance 574 представляют собой классическую модель для повседневной носки, подходящую как мужчинам, так и женщинам. Эти кроссовки отличаются стильным дизайном, сочетающим замшу и текстиль в верхней части, что обеспечивает долговечность и привлекательный внешний вид. Текстильная подкладка обеспечивает комфорт и хорошую вентиляцию на протяжении всего дня. Резиновая подошва гарантирует устойчивое сцепление с поверхностью. 
Стандартная шнуровка позволяет удобно отрегулировать посадку. Особое внимание заслуживает амортизация ENCAP в межподошве, которая использует комбинацию мягкого пеноматериала и прочного полиуретанового ободка. Это обеспечивает отличную устойчивость и поддержку, добавляя комфорта каждому шагу и позволяя наслаждаться активным образом жизни.</t>
  </si>
  <si>
    <t>U5742KF</t>
  </si>
  <si>
    <t>Кроссовки унисекс New Balance 574 представляют собой идеальное сочетание стиля и комфорта, подходящее для повседневной носки. Верхняя часть выполнена из высококачественной натуральной кожи в комбинации с прочным текстилем, что обеспечивает долговечность и современный вид. Текстильная подкладка гарантирует удобство и вентиляцию, поддерживая оптимальный микроклимат внутри обуви. Прочная резиновая подошва обеспечивает отличное сцепление с поверхностью и износостойкость. Классическая шнуровка позволяет легко регулировать посадку и обеспечивает надежную фиксацию. Эти кроссовки идеально подходят для активного образа жизни и подойдут к любому повседневному образу, добавляя нотку спортивного шика.</t>
  </si>
  <si>
    <t>U5742SP</t>
  </si>
  <si>
    <t>U5744M1</t>
  </si>
  <si>
    <t>U5745JP</t>
  </si>
  <si>
    <t>U5746O5</t>
  </si>
  <si>
    <t>U5746SG</t>
  </si>
  <si>
    <t>Унисекс кроссовки New Balance модель 574 идеально подходят для повседневного использования, сочетают классический стиль и современный комфорт. Верх выполнен из прочной замши и дышащей сетки, что обеспечивает оптимальную вентиляцию и долговечность. Текстильная подкладка мягко обнимает ногу, создавая комфортное ощущение на протяжении всего дня. Резиновая подошва с отличным сцеплением гарантирует устойчивость и безопасность на различных поверхностях. Классическая шнуровка позволяет легко подгонять кроссовки по стопе. Модель 574 — это икона стиля, подходящая для любых повседневных образов.</t>
  </si>
  <si>
    <t>U5746VU</t>
  </si>
  <si>
    <t>U57481N</t>
  </si>
  <si>
    <t>U5748DF</t>
  </si>
  <si>
    <t>Классические кроссовки New Balance идеально сочетают современный стиль и спортивный дизайн, вдохновленный наследием беговых моделей бренда. Верх изготавливается из высококачественной натуральной кожи, сетки, синтетических материалов и прочной ткани Cordura®, что обеспечивает долговечность и отличный внешний вид. Стелька из мягкой пены EVA дарит комфорт и амортизацию. Усиленная пятка и шнуровка способствуют стабилизации стопы, обеспечивая комфорт во время повседневного ношения. Боковая сторона украшена вышитым логотипом New Balance, добавляющим фирменный акцент. Технология ENCAP сочетает прочный полиуретановый край и гибкий слой EVA в стельке, создавая оптимальную поддержку и долговечность при каждом шаге.</t>
  </si>
  <si>
    <t>New Balance 740</t>
  </si>
  <si>
    <t>U7403OO</t>
  </si>
  <si>
    <t>Кроссовки New Balance 740 — это надежный спутник для вашего повседневного стиля, дополненный современными материалами и продуманным дизайном. Верх, выполненный из текстиля и искусственной кожи, обеспечивает отличную вентиляцию и легкость, идеально подходя для активного ритма городской жизни. Текстильная подкладка дарит мягкость и комфорт, поддерживая ноги в течение всего дня. Подошва из резины и пластика гарантирует отличное сцепление и устойчивость, что позволяет уверенно шагать по любой поверхности. Классическая шнуровка облегчает регулировку посадки, обеспечивая надежную фиксацию. New Balance 740 станут идеальным выбором для тех, кто ценит стиль и удобство в каждой детали.</t>
  </si>
  <si>
    <t>U74078Z</t>
  </si>
  <si>
    <t>U740BO2</t>
  </si>
  <si>
    <t>Кроссовки New Balance 740, которые завоевали признание в 2000 году, возвращаются в обновленном варианте, гармонично сочетая в себе классические элементы и современные дизайнерские решения. Их верхняя часть выполнена из высококачественных синтетических материалов, обеспечивающих превосходную вентиляцию и комфорт в процессе носки. Амортизационная система ABZORB в межподошве эффективно смягчает удары, значительно увеличивая удобство при ходьбе. Эти кроссовки New Balance 740 станут стильным дополнением для разнообразных образов, сочетая в себе функциональность и моду. Технология ABZORB используется для амортизации подошвы: она включает полимерный компонент, который поглощает и рассеивает энергию удара обуви о землю, обеспечивая мягкость и защиту при движении.</t>
  </si>
  <si>
    <t>верх: 55% текстиль, 37% кожа, 8% синтетика, подкладка: текстиль, подошва: резина</t>
  </si>
  <si>
    <t>U740N9J9</t>
  </si>
  <si>
    <t>Кроссовки New Balance 740 — это отличный выбор для повседневного использования, подходящий и мужчинам, и женщинам. Верх этой модели состоит из 55% текстиля, 37% кожи и 8% синтетических материалов, что обеспечивает сбалансированное сочетание прочности, вентиляции и современного стиля. Текстильная подкладка добавляет комфорта, а стандартная шнуровка обеспечивает надёжную посадку на ноге. Резиновая подошва гарантирует отличное сцепление и износостойкость. Промежуточная подошва оснащена технологией ABZORB, которая эффективно поглощает ударные нагрузки, обеспечивая мягкость и устойчивость к сжатию для максимального комфорта при ходьбе.</t>
  </si>
  <si>
    <t>U740NW2</t>
  </si>
  <si>
    <t>Унисекс кроссовки New Balance 740 идеально сочетают стиль и комфорт, идеально подходя для повседневного использования. Выполненные из комбинации текстиля, натуральной кожи и синтетических материалов, они обеспечивают долговечность и инновационный внешний вид. Подкладка из текстиля обеспечивает комфортную посадку и хорошую вентиляцию, что важно для долгих прогулок или активных дней. Классическая шнуровка позволяет идеально регулировать прилегание, обеспечивая надежную фиксацию стопы. Резиновая подошва гарантирует отличное сцепление с любыми поверхностями, предлагая устойчивость и амортизацию на каждом шагу. Эти кроссовки станут универсальным дополнением к любому гардеробу, объединяя модные тренды и исключительное удобство.</t>
  </si>
  <si>
    <t>белый/серый</t>
  </si>
  <si>
    <t>верх: текстиль, иск.кожа; подкладка: текстиль; подошва: резина, пластик</t>
  </si>
  <si>
    <t>New Balance 9060</t>
  </si>
  <si>
    <t>U90602FD</t>
  </si>
  <si>
    <t>New Balance 9060 — это переосмысление классической серии 99X с элементами стиля Y2K. Уникальный дизайн верха из сетки дополнен накладками, создающими эффект движения. Приподнятый каблук и увеличенные пропорции придают модели динамичный силуэт, который подчеркивает её современные черты. Подошва с амортизацией ABZORB и технологией SBS обеспечивает исключительный комфорт и поддержку при ходьбе. Эти кроссовки воплощают в себе сочетание ретро-дизайна и современных технологий, что делает их идеальными для тех, кто ценит как стиль, так и функциональность.</t>
  </si>
  <si>
    <t>NB 9060</t>
  </si>
  <si>
    <t>U906040V</t>
  </si>
  <si>
    <t>верх: нат.кожа, текстиль, иск.кожа; подкладка: текстиль; подошва: резина</t>
  </si>
  <si>
    <t>U906051K</t>
  </si>
  <si>
    <t>New Balance 9060 — результат совместной работы Джеймса Ли и дизайнера компании Юэ Ву. Взяв за основу модель 860v2 они выбрали ключевой концепцией "движение". Именно это и стало фактором успеха этих кроссовок. Новинка получила ультраустойчивую подошву, мягкую амортизацию ABZORB и эффектную сборку, полную красивых деталей корпуса.
— верх кроссовок из натуральной замши
— текстиль обеспечивает вентиляцию
— прямая шнуровка
— промежуточная подошва из пеноматериала EVA
— технология ABZORB® SBS для амортизации</t>
  </si>
  <si>
    <t>U9060528</t>
  </si>
  <si>
    <t>Кроссовки New Balance 9060 — это превосходный выбор для повседневной носки, сочетающие стиль и технологичность. Верх выполнен из замши и текстиля, что обеспечивает обуви современный вид и прочность, а текстильная подкладка добавляет комфорта и удобства. Стандартная шнуровка позволяет легко и надежно фиксировать обувь на стопе.
Подошва оснащена системой ABZORB и технологией SBS, предоставляющими двойную амортизацию и эффективное поглощение ударных нагрузок. Это значительно снижает давление на ноги и суставы при движении, обеспечивая комфорт даже при длительном ношении. Резиновая подошва гарантирует отличное сцепление с разными поверхностями, что делает эти кроссовки незаменимыми как для прогулок по городу, так и для активного отдыха. New Balance 9060 подчеркивают стиль и заботятся о комфорте на каждом шагу, идеально подходя для различных стилей и повседневных образов.</t>
  </si>
  <si>
    <t>U90605HS</t>
  </si>
  <si>
    <t>серый/синий</t>
  </si>
  <si>
    <t>U90606MU</t>
  </si>
  <si>
    <t>U90606TO</t>
  </si>
  <si>
    <t>Кроссовки унисекс New Balance 9060 представляют собой идеальное сочетание современного дизайна и комфорта для повседневной носки. Верх изготовлен из износостойкого текстиля и искусственной кожи, что обеспечивает прочность и стильный внешний вид. Текстильная подкладка создает комфортный микроклимат для стопы, обеспечивая вентиляцию в течение всего дня. Резиновая подошва гарантирует надежное сцепление с различными поверхностями, обеспечивая стабильность и уверенность при каждом шаге. Застежка на шнурки позволяет легко отрегулировать плотность посадки для максимального удобства. Эти кроссовки — отличный выбор для тех, кто ценит сочетание функциональности и современного стиля в повседневной жизни.</t>
  </si>
  <si>
    <t>U906076M</t>
  </si>
  <si>
    <t>U906087O</t>
  </si>
  <si>
    <t>Кроссовки New Balance 9060 — это стильный и функциональный выбор для повседневной носки, объединяющий современные технологии и эстетичный дизайн. Верх выполнен из комбинации замши и текстиля, что придает обуви элегантный и долговечный вид, а текстильная подкладка обеспечивает комфорт на протяжении всего дня. Стандартная шнуровка гарантирует надежную фиксацию ступни.
Особое внимание уделено амортизации: подошва двойной плотности с системой ABZORB и SBS обеспечивает превосходное поглощение ударных нагрузок, снижая воздействие на суставы и обеспечивая мягкость при ходьбе. Резиновая подошва добавляет долговечности и обеспечивает надежное сцепление с поверхностью, что делает эти кроссовки идеальным спутником для активной повседневной жизни. Благодаря своему современному и универсальному дизайну, New Balance 9060 легко сочетаются с различными стилями одежды, придавая образу завершенный вид.</t>
  </si>
  <si>
    <t>U906089D</t>
  </si>
  <si>
    <t>U90609RW</t>
  </si>
  <si>
    <t>верх: нат.кожа, иск.кожа, текстиль; подкладка: текстиль; подошва: резина</t>
  </si>
  <si>
    <t>U9060BLK</t>
  </si>
  <si>
    <t>U9060EEI</t>
  </si>
  <si>
    <t>U9060GRY</t>
  </si>
  <si>
    <t>U990GR4</t>
  </si>
  <si>
    <t>Кроссовки New Balance 990 Made in USA — это символ американского качества и непревзойденного комфорта, созданные для повседневной динамичной жизни. Верх из натуральной кожи и текстиля обеспечивает долговечность и отличную вентиляцию, что делает их идеальными для любого времени года. Текстильная подкладка добавляет дополнительный уровень мягкости и комфорта, поддерживая ваши ноги с утра до вечера. Комбинированная подошва из резины и пластика обеспечивает превосходное сцепление и устойчивость на любой поверхности, уменьшая нагрузку на суставы. Классическая шнуровка позволяет легко адаптировать посадку по своему вкусу, гарантируя надежную фиксацию. Эти кроссовки — идеальный выбор для тех, кто ищет стиль и качество в каждом шаге.</t>
  </si>
  <si>
    <t>New Balance 991 Made in UK</t>
  </si>
  <si>
    <t>U991BK2</t>
  </si>
  <si>
    <t>Кроссовки New Balance 991 Made in UK — это воплощение премиального качества и стиля, созданное для повседневного комфорта. Верх из натуральной кожи и текстиля обеспечивает исключительную прочность и превосходную вентиляцию, делая эти кроссовки идеальными для любого времени года. Текстильная подкладка добавляет мягкость и комфорт, поддерживая ваши ноги в течение всего дня. Подошва, изготовленная из резины и пластика, гарантирует отличное сцепление и устойчивость, снижая нагрузку на стопы и суставы. Классическая шнуровка обеспечивает надежную фиксацию и позволяет настроить посадку по вашему вкусу. Эти кроссовки идеально подойдут для тех, кто ценит изысканный стиль и функциональность в повседневной обуви.</t>
  </si>
  <si>
    <t>U991GC2</t>
  </si>
  <si>
    <t>Кроссовки New Balance 991 Made in UK – это воплощение безупречного стиля и комфорта для повседневной жизни. Созданные в Великобритании, эти кроссовки демонстрируют высокое качество материалов и мастерство исполнения. Верх из натуральной кожи и текстиля обеспечивает оптимальную вентиляцию и стойкость к износу, а текстильная подкладка дарит комфорт на протяжении всего дня. Прочная резиновая и пластиковая подошва гарантирует отличное сцепление и амортизацию, обеспечивая стабильность и поддержку на любых поверхностях. Застежка на шнуровку позволяет регулировать посадку для максимального комфорта. Эти кроссовки идеально подойдут для тех, кто ценит стиль, качество и долговечность в повседневной обуви.</t>
  </si>
  <si>
    <t>U991GL2</t>
  </si>
  <si>
    <t>U991KK2</t>
  </si>
  <si>
    <t>Кроссовки New Balance 991 Made in UK – это идеальный выбор для тех, кто ищет стильное и высококачественное решение для повседневного комфорта. Сочетание натуральной кожи и текстиля в верхней части обеспечивает не только прочность и долговечность, но и превосходную вентиляцию. Текстильная подкладка добавляет мягкости, создавая уютное чувство при каждом шаге. Прочная подошва из резины и пластика гарантирует надежное сцепление на любых поверхностях, обеспечивая необходимую амортизацию и защиту. Застежка на шнуровку позволяет индивидуально регулировать посадку, обеспечивая максимальный комфорт в течение всего дня. Эти кроссовки, произведенные в Великобритании, являются символом традиций качества и утонченного стиля, подходящего для любого гардероба.</t>
  </si>
  <si>
    <t>U991LG2</t>
  </si>
  <si>
    <t>Кроссовки New Balance 991 Made in UK представляют собой воплощение высочайшего качества и стиля для повседневного использования. Изготовленные в Великобритании, они сочетают в себе традиции мастерства и современные технологии. Верх выполнен из комбинации натуральной кожи и текстиля, что обеспечивает отличную вентиляцию и прочность, а также придает обуви элегантный вид. Текстильная подкладка гарантирует дополнительный комфорт и ощущение мягкости при каждом шаге. Прочная подошва из резины и пластика обеспечивает надежное сцепление и амортизацию, снижая нагрузку на суставы. Застежка на шнуровку позволяет легко адаптировать посадку под индивидуальные потребности, обеспечивая идеальную поддержку стопы. Эти кроссовки станут незаменимым элементом вашего повседневного гардероба, сочетая комфорт и стиль.</t>
  </si>
  <si>
    <t>U991SS2</t>
  </si>
  <si>
    <t>Кроссовки New Balance 991 Made in UK — идеальное сочетание стильного дизайна и высокого качества для повседневного ношения. Производимые в Великобритании, они воплощают традиции мастерства и современный подход к комфорту. Верх кроссовок из натуральной кожи и текстиля обеспечивает долговечность и отличную вентиляцию, делая ваши прогулки приятными в любую погоду. Подкладка из текстиля гарантирует мягкость и комфорт, обнимая ногу. Подошва, выполненная из резины и пластика, обеспечивает надежное сцепление и превосходную амортизацию, защищая от ударов и снижая нагрузку на суставы. Шнуровка позволяет индивидуально настроить посадку, обеспечивая идеальную фиксацию и поддержку в течение всего дня.</t>
  </si>
  <si>
    <t>U991TT2</t>
  </si>
  <si>
    <t>Кроссовки New Balance 991 Made in UK представляют собой образец британского качества и элегантного стиля в повседневной обуви. Их верх выполнен из премиальной натуральной кожи в сочетании с текстилем, что обеспечивает прочность и отличный воздухообмен. Текстильная подкладка создает комфорт и уют в течение всего дня. Комбинированная подошва из резины и пластика гарантирует долговечность и отличное сцепление с любой поверхностью. Классическая шнуровка позволяет легко адаптировать посадку под ваш стиль. Эти кроссовки идеально подходят для тех, кто ценит качество и комфорт в повседневной жизни, оставаясь при этом в тренде.</t>
  </si>
  <si>
    <t>New Balance 997R</t>
  </si>
  <si>
    <t>U997RRA</t>
  </si>
  <si>
    <t>Обновленные и модифицированные кроссовки New Balance из модной, стильной и популярной серии 997.
Верх выполнен из кожи, синтетических и текстильных материалов.
Высокая межподошва изготовлена из мягкой амортизирующей пены EVA.
Наружный протектор из прочной резины отличается хорошим сцеплением с грунтом и устойчивостью к истиранию.
Кроссовки New Balance из культовой серии 997 станут отличным выбором для повседневного стиля.</t>
  </si>
  <si>
    <t>NB EVA. Амортизация.; Cordura®. Устойчивая к повреждениям ткань.</t>
  </si>
  <si>
    <t>U997RRB</t>
  </si>
  <si>
    <t>U997RRC</t>
  </si>
  <si>
    <t>New Balance WRPD</t>
  </si>
  <si>
    <t>UWRPDNBS</t>
  </si>
  <si>
    <t>Кроссовки повседневные унисекс New Balance — это сочетание удобства и стиля, идеально подходящее для любого гардероба. Верх, выполненный из замши и сетки, обеспечивает прекрасную вентиляцию и долговечность, а также создает элегантный и современный вид. Текстильная подкладка добавляет комфорта при носке, гарантируя мягкость и приятные ощущения на протяжении всего дня. Классическая шнуровка позволяет точно регулировать посадку, обеспечивая надежную фиксацию стопы. Резиновая подошва отличается высокой износостойкостью и обеспечивает превосходное сцепление на различных поверхностях, добавляя уверенности в каждом шаге. Эти кроссовки станут незаменимым элементом вашего гардероба, подходя как для повседневной носки, так и для активного досуга.</t>
  </si>
  <si>
    <t>разноцветный</t>
  </si>
  <si>
    <t>UWRPDTBC</t>
  </si>
  <si>
    <t>Кроссовки New Balance WRPD Runner представляют собой идеальное сочетание уникального дизайна и передовых технологий. Их экстремальные пропорции и минималистичная сдержанность создают свежий и современный образ. Основное внимание уделено скульптурным контурам полноразмерной межподошвы FuelCell, которая обеспечивает отзывчивую амортизацию и делает каждое движение более динамичным и плавным. Вязаный верх, дополненный волнообразными акцентами, обеспечивает легкость и отличную воздухопроницаемость, что делает эти кроссовки идеальными для спорта и повседневной носки. Исторические элементы дизайна креативно переработаны, чтобы органично вписаться в их актуальный стиль, позволяя носителям наслаждаться как комфортом, так и модным внешним видом. Этот современный силуэт переосмысливает границы классических беговых кроссовок, сочетая легкий комфорт и инновационное демпфирование с ярким, но сдержанным дизайном.</t>
  </si>
  <si>
    <t>верх: кожа, текстиль; подкладка: текстиль; подошва: резина, пластик</t>
  </si>
  <si>
    <t>W32714Q</t>
  </si>
  <si>
    <t>Кроссовки New Balance 327 — это воплощение стиля и комфортной повседневной обуви. Верх модели сочетает в себе натуральную замшу и дышащую сетку, обеспечивая как прочность, так и отличную вентиляцию. Это делает кроссовки идеальными для длительных прогулок и активных городских будней. Текстильная подкладка заботится о вашем комфорте на протяжении всего дня, мягко обнимая стопу. Резиновая подошва гарантирует надежное сцепление с различными поверхностями, обеспечивая уверенность в каждом шаге. Классическая застежка на шнурках позволяет индивидуально подогнать посадку, обеспечивая надежную фиксацию. Эти кроссовки идеально подойдут для модных и активных женщин.</t>
  </si>
  <si>
    <t>W327SUB</t>
  </si>
  <si>
    <t>W327SUC</t>
  </si>
  <si>
    <t>W327TWA</t>
  </si>
  <si>
    <t>Женские кроссовки New Balance из серии 327 lifestyle.
Верх выполнен из сетки, замши и полиуретана.
Подошва состоит из плотной, мягкой, хорошо впитывающей влагу пены EVA , что значительно повышает комфорт при повседневном использовании.
Прочный резиновый протектор с шипами отличается хорошим сцеплением и повышенной износостойкостью.</t>
  </si>
  <si>
    <t>W327TWB</t>
  </si>
  <si>
    <t>New Balance 5740</t>
  </si>
  <si>
    <t>W5740SGC</t>
  </si>
  <si>
    <t>Что, если мы обновим самую популярную модель New Balance всех времен — модель 574? Несмотря на наследие непритязательной, почти не требующей усилий универсальности, оригинальный 574 был уникальным дизайном для своей эпохи, гибридным дизайном дороги и бездорожья, который не опирался на видимые технические характеристики. 57/40 приближается к гибридной концепции с несколькими дополнительными годами разработки дизайна для изучения и создает новый взгляд на культовый дизайн. Общий более гладкий силуэт, обеспечиваемый более тонкой колодкой, сочетается с рядом преувеличенных черт. Уникальная промежуточная подошва сочетает в себе расклешенный вариант классической конструкции 574 с деталями, вдохновленными технологиями 90-х, а брызговик и проушина украшены характерными волнистыми украшениями 80-х.</t>
  </si>
  <si>
    <t>38% полиуретан, 9% нейлон,53% нат. кожа - корова</t>
  </si>
  <si>
    <t>W574HF</t>
  </si>
  <si>
    <t>Кроссовки New Balance 574 для женщин — это классика, идеально сочетающая в себе стиль и комфорт, что делает их отличным выбором для повседневного использования. Верх обуви выполнен из натуральной кожи и текстиля, обеспечивая прочность и современный внешний вид. Такое сочетание материалов не только подчеркивает элегантный дизайн, но и улучшает воздухопроницаемость. Текстильная подкладка создает комфортные условия для стопы, поддерживая ощущение свежести в течение всего дня. Резиновая подошва обеспечивает надежное сцепление и износостойкость, делая каждый шаг уверенным и легким. Классическая шнуровка позволяет индивидуально регулировать посадку, гарантируя удобство и надежную фиксацию на ноге. Эти кроссовки станут стильным дополнением вашего гардероба, подчеркивая вашу индивидуальность.</t>
  </si>
  <si>
    <t>W574HM</t>
  </si>
  <si>
    <t>W574PH</t>
  </si>
  <si>
    <t>Кроссовки New Balance 574 для женщин — это идеальный выбор для повседневного гардероба, сочетающий стиль, комфорт и надежность. Верх из комбинации кожи и текстиля обеспечивает прочность и отличную вентиляцию, что делает эти кроссовки идеальными для ежедневной носки. Текстильная подкладка добавляет дополнительный комфорт, а стандартная шнуровка гарантирует оптимальную посадку и фиксацию. Подошва из прочной резины обеспечивает отличное сцепление и долговечность. Система амортизации включает мягкую пену EVA в промежуточной подошве и прочный полиуретановый кант ENCAP, обеспечивающий исключительную устойчивость и защиту. Эти кроссовки станут стильным и удобным дополнением вашего образа.</t>
  </si>
  <si>
    <t>W574VR</t>
  </si>
  <si>
    <t>WL373GR2</t>
  </si>
  <si>
    <t>WL574EVB</t>
  </si>
  <si>
    <t>верх: нат.кожа, текстиль, иск.кожа; подкладка: текстиль; подошва: резина</t>
  </si>
  <si>
    <t>WL574FK2</t>
  </si>
  <si>
    <t>Легендарная модель New Balance – 574 Classic – яркий представитель универсальных и практичных моделей бренда, сохраняющий позиции бестселлера в любом сезоне. Что не удивительно, учитывая технологичность модели, ориентированную на комфорт стопы. Полноразмерная подошва EVA, обеспечивающая амортизацию, дополнена технологией ENCAP®, которая за счет сочетания мягкого сердечника и плотного канта обеспечивает дополнительную мягкость и поддержку стопы. Промежуточная подошва в сочетании с плотной вставкой в пяточной зоне обеспечивают оптимальное соотношение мягкости и стабильности.</t>
  </si>
  <si>
    <t>верх 80% замша, 20% текстиль, подкладка текстиль, подошва резина</t>
  </si>
  <si>
    <t>WS237BW</t>
  </si>
  <si>
    <t>Женские кроссовки New Balance 237 - это сочетание стиля и комфорта, идеально подходящее для активного образа жизни. Верх кроссовок выполнен из качественной кожи, текстиля и полимерных материалов, что обеспечивает надежность и долговечность, а также позволяет ноге дышать. Текстильная подкладка создает ощущение мягкости и дополнительного комфорта при носке, адаптируясь к форме стопы.
Кроссовки оснащены классической шнуровкой, которая обеспечивает отличную фиксацию стопы и позволяет подстроить обувь под индивидуальные предпочтения. Подошва изготовлена из полимерных материалов и резины, что гарантирует хорошую амортизацию и надежное сцепление с любой поверхностью. Эти кроссовки подойдут как для повседневного ношения, так и для легких спортивных тренировок, дополняя любой гардероб стильным, современным акцентом.</t>
  </si>
  <si>
    <t>верх: кожа, текстиль; подкладка: текстиль; подошва: резина</t>
  </si>
  <si>
    <t>WS237NB</t>
  </si>
  <si>
    <t>Кроссовки New Balance 237 для женщин — это изящное сочетание винтажного стиля и современных материалов, идеально подходящее для повседневного использования. Верхняя часть кроссовок выполнена из сочетания премиальной замши и сетчатых материалов, что придаёт обуви стильный и легкий вид, а также обеспечивает отличную вентиляцию, позволяя ногам дышать даже в жаркую погоду. Текстильная подкладка гарантирует мягкость и комфорт, создавая приятные ощущения при каждом шаге. Классическая шнуровка позволяет легко регулировать посадку, обеспечивая надежную фиксацию и поддержку стопы. Резиновая подошва способствует отличному сцеплению с различными поверхностями, добавляя уверенности в движениях и устойчивость на протяжении всего дня. Уникальное сочетание ретро-дизайна с современными элементами делает эти кроссовки идеальными как для городских прогулок, так и для повседневной активности, подчеркивая вашу индивидуальность и стиль.</t>
  </si>
  <si>
    <t>WS237NM</t>
  </si>
  <si>
    <t>Кроссовки New Balance 237 Т2 воплощают в себе спортивную элегантность с помощью стиля 70-х и минималистичных линий. Современный верх украшен новым большим логотипом, представляющим собой смелый подход к классическому брендингу.</t>
  </si>
  <si>
    <t>WS327GD</t>
  </si>
  <si>
    <t>WS327KA</t>
  </si>
  <si>
    <t>Модель New Balance 327 — это стильное дополнение повседневных образов с отсылкой к спортивной обуви 70-х. Минималистичные варианты модели с материалами в весенне летней цветовой гамме для создания новых сезонных образов на любой вкус. Верх моделей выполнен из натуральной замши в сочетании с текстильными материалами в контрастной цветовой гамме, задающей яркое настроение. Промежуточная подошва EVA наполнит каждый шаг приятной мягкостью, а резиновая подметка с протектором позаботится о сцеплении с поверхностью.</t>
  </si>
  <si>
    <t>WS327KB</t>
  </si>
  <si>
    <t>WS327KC</t>
  </si>
  <si>
    <t>верх: нат.кожа, текстиль; подкладка: текстиль; подошва: резина, пластик</t>
  </si>
  <si>
    <t>WS327LA</t>
  </si>
  <si>
    <t>53% нат. кожа   корова,47% полиуретан,100% хлопок,100% резина,</t>
  </si>
  <si>
    <t>NB 327</t>
  </si>
  <si>
    <t>WS327MB</t>
  </si>
  <si>
    <t>Женские кроссовки New Balance серии 327. Верх выполнен из комбинации высококачественной замши и прочных синтетических материалов. Увеличенная боковая N подчеркивает смесь ретро-современной эстетики, которая характеризует серию 327. Подошва состоит из толстого слоя мягкой и хорошо амортизирующей пены EVA, что гарантирует высокий комфорт при ежедневном использовании. Резиновая подошва прочная, что в сочетании с выступами на протекторе приводит к хорошей адгезии к земле и повышенной стойкости к истиранию. Женские кроссовки New Balance серии 327 – лучший выбор для тех, кто хочет придать своим образам глоток свежего воздуха в истинно старой школе. Кроссовки отлично подойдут к весенним спортивным курткам, спортивным толстовкам и повседневным футболкам.</t>
  </si>
  <si>
    <t>розовый/белый</t>
  </si>
  <si>
    <t>WS327NA</t>
  </si>
  <si>
    <t>Женские кроссовки New Balance серии 327 — это не просто обувь, а воплощение стиля, комфорта и технологий, которые стремятся к идеальному балансу между ретро и современностью. Эти кроссовки мгновенно привлекают внимание своей уникальной эстетикой, сочетающей в себе классические элементы дизайна и инновационные решения.
Верх модели создан из комбинации высококачественной замши и прочных синтетических материалов, что обеспечивает не только отличное прилегание и комфорт, но и долговечность. Синтетические материалы, в свою очередь, обеспечивают достаточно прочности и легкости, делая кроссовки идеальными для повседневного использования.
Подошва кроссовок выполнена из толстого слоя мягкой и хорошо амортизирующей пены EVA. Этот материал знаменит своими амортизирующими свойствами, обеспечивающими исключительный комфорт при каждом шаге. Благодаря использованию EVA, кроссовки эффективно снижают нагрузку на суставы и позвоночник, что особенно важно при длительных прогулках или активном образе жизни.
Система шнуровки обеспечивает надежную фиксацию стопы, адаптируя обувь под вашу индивидуальную анатомию и предпочтения в комфорте. Это важный элемент, который позволяет настроить кроссовки так, чтобы они идеально сидели, независимо от активности и места использования.</t>
  </si>
  <si>
    <t>WS327PJ</t>
  </si>
  <si>
    <t>WS327TBB</t>
  </si>
  <si>
    <t>Кроссовки New Balance 327 для женщин объединяют в себе современный стиль и классику бренда, став универсальным решением для динамичной городской жизни. Комбинированный верх из кожи и сетки обеспечивает отличную воздухопроницаемость и поддержку, сохраняя ноги в комфорте в течение всего дня. Подкладка из текстиля добавляет дополнительный уровень удобства, надежно оберегая стопу при каждом шаге. Резиновая подошва отличается износостойкостью и гарантирует оптимальное сцепление с различными поверхностями, будь то асфальт или грунт. Классическая шнуровка позволяет легко регулировать посадку, адаптируясь под форму вашей стопы. Эти кроссовки создают стильный акцент и подходят для любых повседневных образов, демонстрируя уникальный подход New Balance к современным тенденциям.</t>
  </si>
  <si>
    <t>верх: кожа, сетка, подкладка: текстиль, подошва: резина</t>
  </si>
  <si>
    <t>Sport Essentials French Terry Logo Hoodie</t>
  </si>
  <si>
    <t>MT41501-AG</t>
  </si>
  <si>
    <t>Толстовка</t>
  </si>
  <si>
    <t>Толстовки и ветровки</t>
  </si>
  <si>
    <t>Толстовка с капюшоном из мягкой ткани и свободного кроя обеспечивает комфорт.
Ребристые края на подоле и манжетах
Шнурки для регулировки капюшона
Крупный печатный рисунок по центру спереди
Карман-кенгуру
Длинные рукава
Мягкий материал французский трикотаж
60% хлопок, 40% переработанный полиэстер</t>
  </si>
  <si>
    <t>60% хлопок, 40% полиэстер</t>
  </si>
  <si>
    <t>44-46</t>
  </si>
  <si>
    <t>46-48</t>
  </si>
  <si>
    <t>50-52</t>
  </si>
  <si>
    <t>52-54</t>
  </si>
  <si>
    <t>Athletics French Terry Hoodie</t>
  </si>
  <si>
    <t>MT41534-AHH</t>
  </si>
  <si>
    <t>Представляем стильное мужское худи Athletics French Terry Hoodie от бренда New Balance, которое станет отличным дополнением вашего гардероба. Эта модель оснащена практичным карманом "кенгуру", который не только добавляет удобства, но и обеспечивает место для хранения мелочей и согрева рук в прохладную погоду. Удобный капюшон защищает от ветра и непогоды, а манжеты на рукавах обеспечивают комфортную посадку и сохраняют тепло. Это худи идеально сочетается с любыми повседневными нарядами, обеспечивая стиль и комфорт в любой ситуации. Изготовлено из высококачественных материалов, оно приятно на ощупь.</t>
  </si>
  <si>
    <t>Space Dye 1/4 Zip</t>
  </si>
  <si>
    <t>MT41915-AG</t>
  </si>
  <si>
    <t>Джемпер</t>
  </si>
  <si>
    <t>Мужской спортивный джемпер New Balance Space Dye 1/4 Zip создан для тех, кто ценит комфорт и функциональность в одежде для фитнеса. Изготовленный из высококачественной смеси 84% полиэстера и 16% эластана, он обеспечивает отличную эластичность и быстросохнущие свойства, поддерживая комфорт даже при интенсивных тренировках. Приталенный крой подчеркивает фигуру, обеспечивая свободу движений. Высокий ворот защищает от ветра и сохраняет тепло, а молния на 1/4 длины позволяет регулировать вентиляцию. Эта модель — идеальный выбор для занятий спортом и активного отдыха, подчеркивающий ваш стиль и целеустремленность.</t>
  </si>
  <si>
    <t>84% полиэстер, 16% эластан</t>
  </si>
  <si>
    <t>MT41915-BKH</t>
  </si>
  <si>
    <t>Athletics French Terry Logo Hoodie</t>
  </si>
  <si>
    <t>MT51512-AHH</t>
  </si>
  <si>
    <t>Мужское худи New Balance Athletics French Terry Logo Hoodie сочетает в себе стиль и комфорт, идеально подходящее как для повседневной носки, так и для активного отдыха. Изготовлено из 100% хлопка, оно обеспечивает мягкость и позволяет коже дышать. Модель оснащена длинными прямыми рукавами и несъемным капюшоном для дополнительного уюта в прохладную погоду. Карман-кенгуру добавляет функциональности, позволяя удобно хранить мелкие предметы или согреть руки. Худи отличается минималистичным и лаконичным дизайном без застежек, что делает его универсальным и подходящим к большинству образов. Брендовый логотип New Balance завершает стильный образ.</t>
  </si>
  <si>
    <t>MT51512-BK</t>
  </si>
  <si>
    <t>Linear Graphic Fleece Hoodie</t>
  </si>
  <si>
    <t>MT61U4JO-ABG</t>
  </si>
  <si>
    <t>Толстовка New Balance Linear Graphic Fleece Hoodie для мужчин — это сочетание комфорта и повседневного стиля, идеально подходящее для любого времени года. Изготовленная из высококачественной смеси хлопка и полиэстера, она обеспечивает мягкость и тепло, делая её отличным выбором для прохладной погоды. Округлый ворот создает классический образ и комфорт, а прямой крой верха гарантирует свободу движений и универсальность в сочетании с другими элементами гардероба. Длинные рукава, добавляя уюта и тепла, делают её подходящей для активного отдыха и повседневной носки. Несмотря на отсутствие застежек и карманов, толстовка выделяется стильным графическим принтом, который приносит нотку свежести в ваш образ. Эта модель станет надежной частью вашего гардероба, подчеркивая вашу индивидуальность и любовь к комфорту.</t>
  </si>
  <si>
    <t>Trackside Woven Jacket</t>
  </si>
  <si>
    <t>WJ6279FY-DSV</t>
  </si>
  <si>
    <t>Ветровка</t>
  </si>
  <si>
    <t>Ветровка New Balance Trackside Woven Jacket — это идеальный выбор для повседневной носки, сочетающий в себе стиль и функциональность. Эта женская модель выполнена из 100% полиэстера, что обеспечивает ее легкость и защиту от ветра. Высокий воротник убережет вас от прохладных порывов, а застежка на молнию позволяет быстро и удобно надевать и снимать ветровку. Свободный крой гарантирует комфорт и свободу движений, а длинные рукава добавляют дополнительную защиту. Боковые карманы предоставляют место для хранения мелочей, что делает эту модель не только стильной, но и практичной.</t>
  </si>
  <si>
    <t>Sport Essentials French Terry Hoodie</t>
  </si>
  <si>
    <t>WT41507-BK</t>
  </si>
  <si>
    <t>Женское худи New Balance Sport Essentials French Terry Hoodie — это идеальное сочетание стиля и комфорта, подходящее как для активных тренировок, так и для повседневной носки. Изготовленное из высококачественного материала, содержащего 60% хлопка и 40% полиэстера, это худи обеспечивает оптимальную мягкость и прочность, одновременно способствуя эффективному отводу влаги. Длинные прямые рукава и несъемный капюшон обеспечивают дополнительную защиту и уют в прохладную погоду. Практичный карман-кенгуру добавляет функциональности, позволяя хранить необходимые мелочи под рукой. Отсутствие застежек подчеркивает минималистичный дизайн, делая это худи универсальным элементом гардероба.</t>
  </si>
  <si>
    <t>WT41537-AHH</t>
  </si>
  <si>
    <t>Женское худи New Balance Athletics French Terry Hoodie представляет собой идеальное сочетание стиля и комфорта, идеально подходящее для повседневной носки и активного времяпрепровождения. Выполненное из 100% хлопка, это худи гарантирует мягкость и естественную воздухопроницаемость, обеспечивая комфорт в течение всего дня. Модель оснащена длинными прямыми рукавами и несъемным капюшоном для дополнительной защиты от непогоды. Карман-кенгуру добавляет практичности, позволяя удобно хранить мелкие предметы или согревать руки. Отсутствие застежек подчеркивает минималистичный и универсальный дизайн, который легко впишется в любой гардероб и подчеркнет Вашу уникальность.</t>
  </si>
  <si>
    <t>WT41537-BIL</t>
  </si>
  <si>
    <t>WT41537-BK</t>
  </si>
  <si>
    <t>WT41537-DTR</t>
  </si>
  <si>
    <t>красный</t>
  </si>
  <si>
    <t>WT51501-AHH</t>
  </si>
  <si>
    <t>Худи New Balance Athletics French Terry Logo Hoodie — это прекрасный выбор для женщин, которые ценят комфорт и стиль в повседневной одежде. Изготовленное из 100% полиэстера, это худи предлагает мягкость и легкость, идеально подходящие для любого времени года. Округлый ворот добавляет классический элемент к современному дизайну, а отсутствие застежек обеспечивает непринужденную посадку. Свободный крой позволяет свободно двигаться, а длинные рукава согревают в прохладную погоду. Карман-кенгуру добавляет практичности, предоставляя место для хранения мелочей или согревания рук. Логотип New Balance подчеркивает ваше внимание к качеству и моде.</t>
  </si>
  <si>
    <t>Sport Essentials T-Shirt</t>
  </si>
  <si>
    <t>MT41222-NNY</t>
  </si>
  <si>
    <t>Футболка</t>
  </si>
  <si>
    <t>Футболки и майки</t>
  </si>
  <si>
    <t>Мужская футболка New Balance Sport Essentials T-Shirt — это идеальный выбор для тех, кто ценит комфорт и стиль. Изготовленная из качественных материалов, она обеспечивает мягкость и воздухопроницаемость, благодаря чему вы будете чувствовать себя комфортно в любой ситуации. 
Футболка имеет прямой крой, что обеспечивает свободу движений и отлично подходит для активного образа жизни. Короткие рукава делают её идеальной для теплой погоды, а круглый ворот добавляет классический штрих в общий дизайн. Отсутствие карманов и застежек придает модели минималистичный вид, подчеркивающий её универсальность. Это базовая вещь, которая легко сочетать с другими элементами гардероба, будь то спортивные штаны или джинсы, делая её незаменимой частью вашего повседневного стиля.</t>
  </si>
  <si>
    <t>100% полиэстер</t>
  </si>
  <si>
    <t>Athletics Cotton T-Shirt</t>
  </si>
  <si>
    <t>MT41533-NOS</t>
  </si>
  <si>
    <t>Футболка New Balance Athletics Cotton T-Shirt для мужчин — это воплощение комфорта и минимализма. Выполненная из 100% хлопка, она гарантирует отличную воздухопроницаемость и мягкость, обеспечивая комфорт на весь день. Округлый вырез и прямой крой делают её универсальным выбором для любого случая, будь то спортивные занятия или повседневная прогулка. Короткие рукава обеспечивают свободу движений, а отсутствие лишних застежек и деталей подчеркивает её сдержанность и стиль. Эта футболка станет надежной основой вашего гардероба, легко сочетаясь с любыми вещами для создания непринужденного и современного образа.</t>
  </si>
  <si>
    <t>Athletics Premium Logo T-Shirt</t>
  </si>
  <si>
    <t>MT41908-SST</t>
  </si>
  <si>
    <t>Футболка New Balance Athletics Premium Logo T-Shirt — это превосходное сочетание стиля и комфорта для повседневного использования. Изготовленная из мягкого и качественного хлопка, она обеспечивает приятные тактильные ощущения и способствует естественной вентиляции, что особенно важно в жаркие дни. Округлый ворот придаёт изделию классический вид и предоставляет дополнительное удобство. Прямой крой верха обеспечивает свободу движений, идеально подходя для активного образа жизни. Короткие рукава делают футболку универсальной и практичной, подходящей для повседневных дел и встреч. Стильный логотип New Balance добавляет изюминку и подчёркивает ваш вкус. Эта футболка станет незаменимой частью вашего гардероба, легко сочетаемой с любой одеждой.</t>
  </si>
  <si>
    <t>Sport Brand Graphic T-Shirt</t>
  </si>
  <si>
    <t>MT62C74I-NOS</t>
  </si>
  <si>
    <t>Мужская футболка New Balance Sport Brand Graphic T-Shirt идеально подходит для активных тренировок и повседневного ношения, предлагая стиль и комфорт в каждом движении. Изготовленная из 100% хлопка, она обеспечивает мягкость, воздухопроницаемость и отличные ощущения на коже, помогая сохранить свежесть даже при интенсивных нагрузках. Округлый вырез ворота добавляет классический штрих, а прямой крой гарантирует свободу движений, не стесняя вас при занятиях спортом. Короткие рукава обеспечивают комфорт в жаркую погоду. Эту футболку легко комбинировать с другой спортивной одеждой, оставаясь в центре внимания благодаря стильному графическому дизайну.</t>
  </si>
  <si>
    <t>Athletics T-Shirt</t>
  </si>
  <si>
    <t>WT41253-AB7</t>
  </si>
  <si>
    <t>Дышащая футболка, предназначенная для ношения как в спортзале, так и вне его.
Детали:
NB Технология быстрого высыхания ICEx помогает сохранять прохладу.
Короткие рукава
Светоотражающий логотип NB</t>
  </si>
  <si>
    <t>NB ICE. Эффект охлаждения.</t>
  </si>
  <si>
    <t>WT41253-AB8</t>
  </si>
  <si>
    <t>Athletics Jersey T-Shirt</t>
  </si>
  <si>
    <t>WT41501-BK</t>
  </si>
  <si>
    <t>Футболка New Balance Athletics Jersey T-Shirt для женщин — это сочетание классического стиля и максимального комфорта. Выполненная из 100% хлопка, она обеспечивает мягкость и удобство в течение всего дня, позволяя коже дышать. Округлый вырез горловины добавляет традиционный и универсальный элемент дизайна, который подходит для любого случая, от спорта до повседневной носки. Прямой крой и короткие рукава создают современный и стильный силуэт, свободный от застежек, что делает футболку легкой и практичной. Эта модель — идеальный выбор для тех, кто ценит качество и комфорт в повседневной одежде.</t>
  </si>
  <si>
    <t>WT41501-LIN</t>
  </si>
  <si>
    <t>Sport Essentials Jersey T-Shirt</t>
  </si>
  <si>
    <t>WT41509-LIN</t>
  </si>
  <si>
    <t>Футболка New Balance Sport Essentials Jersey T-Shirt для женщин совмещает в себе стиль и комфорт, идеально подходя для повседневной носки и активного отдыха. Изготовленная из 100% хлопка, она обеспечивает мягкость и комфорт в течение всего дня. Круглый вырез и прямой крой подчеркивают ее классический стиль, который легко комбинируется с различными элементами вашего гардероба. Отсутствие застежек делает футболку лаконичной и удобной, а короткие рукава добавляют свободы движений. Эта футболка станет отличным выбором для тех, кто ценит качество и неформальный стиль.</t>
  </si>
  <si>
    <t>Trackside Oversized T-Shirt</t>
  </si>
  <si>
    <t>WT6297MK-DSV</t>
  </si>
  <si>
    <t>Футболка New Balance Trackside Oversized T-Shirt для женщин представляет собой идеальное сочетание комфорта и стиля. Эта повседневная модель выполнена из 100% хлопка, что обеспечивает мягкость и дыхание ткани, предлагая максимальный комфорт в течение всего дня. Оверсайз крой добавляет актуальности и позволяет создать непринужденный образ. Круглый воротник классической формы и короткие прямые рукава подчеркивают универсальность футболки, делая её подходящей для различных повседневных ансамблей. Эта модель гармонично впишется в гардероб любой модницы, обеспечивая стильный вид на каждый день.</t>
  </si>
  <si>
    <t>WT6297MK-PHK</t>
  </si>
  <si>
    <t>Athletics Run Short 7"</t>
  </si>
  <si>
    <t>MB61C99E-COJ</t>
  </si>
  <si>
    <t>Шорты</t>
  </si>
  <si>
    <t>Шорты RC Essential Short 7" идеально подходят для бега благодаря своей функциональности и продуманному дизайну. Изготовленные из эластичной ткани с растяжением в четырех направлениях, они обеспечивают полную свободу движений, а боковые разрезы делают их еще более удобными и стильными. Встроенные сетчатые трусы обеспечивают необходимую поддержку и воздухопроницаемость, не стесняя движений. Шорты оснащены четырьмя накладными карманами и внешним карманом на молнии, что позволяет удобно хранить ключи, телефон и энергетические гели, чтобы вы могли полностью сосредоточиться на беге. Технология NB DRY эффективно отводит влагу, помогая тренироваться в сухости и комфорте. Эластичный пояс с регулируемым шнурком обеспечивает идеальную посадку. Эти импортные шорты созданы для тех, кто ценит комфорт и функциональность в каждой детали.</t>
  </si>
  <si>
    <t>71% полиэстер, 29% лайкра</t>
  </si>
  <si>
    <t>Sport Essentials Short 7"</t>
  </si>
  <si>
    <t>MS41232-EAS</t>
  </si>
  <si>
    <t>Мужские шорты New Balance Sport Essentials Short 7" сочетают в себе передовые технологии и комфорт, идеальны для активных тренировок. Оснащены системой NB DRY, которая отводит влагу, оставляя кожу сухой и позволяя сосредоточиться на тренировке. Дышащие вшитые трусы обеспечивают дополнительный комфорт и поддержку. Длина с 7-дюймовым внутренним швом предлагает оптимальную свободу движений. Светоотражающий логотип добавляет стиль и улучшает видимость в условиях недостаточной освещенности. Удобные карманы позволяют хранить мелкие вещи под рукой. Эти шорты — отличный выбор для тех, кто ценит функциональность и комфорт.</t>
  </si>
  <si>
    <t>42-44</t>
  </si>
  <si>
    <t>Trackside French Terry Short</t>
  </si>
  <si>
    <t>WB62232J-BLK</t>
  </si>
  <si>
    <t>Шорты New Balance Trackside French Terry Short — это идеальное сочетание стиля и комфорта для повседневного использования. Они изготовлены из качественной ткани, в состав которой входит 60% хлопка и 40% полиэстера, что обеспечивает мягкость, прочность и долговечность. Эти шорты отлично подходят для активного отдыха и расслабленных прогулок. Эластичный пояс с регулируемыми завязками позволяет настроить посадку по вашему вкусу, обеспечивая свободу движений. Боковые карманы добавляют практичности, позволяя носить с собой необходимые мелочи. Стильный дизайн и продуманный крой делают эти шорты настоящей находкой для тех, кто ценит комфорт и функциональность в повседневной жизни. Незаменимая вещь в гардеробе любого мужчины.</t>
  </si>
  <si>
    <t>WB62232J-LIT</t>
  </si>
  <si>
    <t>WB62232J-PHK</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</si>
  <si>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</si>
  <si>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</si>
  <si>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</si>
  <si>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</si>
  <si>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</si>
  <si>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Аксессуары</t>
  </si>
  <si>
    <t>Спорт. Инвентарь</t>
  </si>
  <si>
    <t>Сумки и рюкзаки</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</si>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</sst>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4">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4"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0" fontId="0" fillId="0" borderId="1" xfId="0" applyBorder="1" applyAlignment="1">
      <alignment horizontal="center" vertical="top"/>
    </xf>
    <xf numFmtId="164" fontId="0" fillId="3" borderId="1" xfId="0" applyNumberFormat="1" applyFill="1" applyBorder="1" applyAlignment="1">
      <alignment horizontal="center" vertical="top"/>
    </xf>
    <xf numFmtId="0" fontId="1" fillId="3" borderId="6" xfId="0" applyFont="1" applyFill="1" applyBorder="1" applyAlignment="1">
      <alignment horizontal="center" vertical="top"/>
    </xf>
    <xf numFmtId="0" fontId="4" fillId="0" borderId="2" xfId="0" applyFont="1"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4" fillId="0" borderId="1" xfId="0" applyFon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xf>
    <xf numFmtId="0" fontId="0" fillId="0" borderId="4" xfId="0" applyBorder="1" applyAlignment="1">
      <alignment horizontal="center" vertical="top"/>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4115-4571-BA52-77AD19AC1656}"/>
            </c:ext>
          </c:extLst>
        </c:ser>
        <c:dLbls>
          <c:dLblPos val="outEnd"/>
          <c:showLegendKey val="0"/>
          <c:showVal val="1"/>
          <c:showCatName val="0"/>
          <c:showSerName val="0"/>
          <c:showPercent val="0"/>
          <c:showBubbleSize val="0"/>
        </c:dLbls>
        <c:gapWidth val="100"/>
        <c:axId val="319081072"/>
        <c:axId val="319079104"/>
      </c:barChart>
      <c:catAx>
        <c:axId val="319081072"/>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19079104"/>
        <c:crosses val="autoZero"/>
        <c:auto val="1"/>
        <c:lblAlgn val="ctr"/>
        <c:lblOffset val="100"/>
        <c:noMultiLvlLbl val="0"/>
      </c:catAx>
      <c:valAx>
        <c:axId val="31907910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19081072"/>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6A6E-4D91-AA9A-356651FABBFB}"/>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6A6E-4D91-AA9A-356651FABBFB}"/>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6A6E-4D91-AA9A-356651FABBFB}"/>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6A6E-4D91-AA9A-356651FABBFB}"/>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EB31-4F26-8A81-E8BF9165F765}"/>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21" Type="http://schemas.openxmlformats.org/officeDocument/2006/relationships/image" Target="../media/image21.png"/><Relationship Id="rId42" Type="http://schemas.openxmlformats.org/officeDocument/2006/relationships/image" Target="../media/image42.png"/><Relationship Id="rId63" Type="http://schemas.openxmlformats.org/officeDocument/2006/relationships/image" Target="../media/image63.png"/><Relationship Id="rId84" Type="http://schemas.openxmlformats.org/officeDocument/2006/relationships/image" Target="../media/image84.png"/><Relationship Id="rId138" Type="http://schemas.openxmlformats.org/officeDocument/2006/relationships/image" Target="../media/image138.png"/><Relationship Id="rId159" Type="http://schemas.openxmlformats.org/officeDocument/2006/relationships/image" Target="../media/image159.png"/><Relationship Id="rId170" Type="http://schemas.openxmlformats.org/officeDocument/2006/relationships/image" Target="../media/image170.png"/><Relationship Id="rId191" Type="http://schemas.openxmlformats.org/officeDocument/2006/relationships/image" Target="../media/image191.png"/><Relationship Id="rId205" Type="http://schemas.openxmlformats.org/officeDocument/2006/relationships/image" Target="../media/image205.png"/><Relationship Id="rId226" Type="http://schemas.openxmlformats.org/officeDocument/2006/relationships/image" Target="../media/image226.png"/><Relationship Id="rId107" Type="http://schemas.openxmlformats.org/officeDocument/2006/relationships/image" Target="../media/image107.png"/><Relationship Id="rId11" Type="http://schemas.openxmlformats.org/officeDocument/2006/relationships/image" Target="../media/image11.png"/><Relationship Id="rId32" Type="http://schemas.openxmlformats.org/officeDocument/2006/relationships/image" Target="../media/image32.png"/><Relationship Id="rId53" Type="http://schemas.openxmlformats.org/officeDocument/2006/relationships/image" Target="../media/image53.png"/><Relationship Id="rId74" Type="http://schemas.openxmlformats.org/officeDocument/2006/relationships/image" Target="../media/image74.png"/><Relationship Id="rId128" Type="http://schemas.openxmlformats.org/officeDocument/2006/relationships/image" Target="../media/image128.png"/><Relationship Id="rId149" Type="http://schemas.openxmlformats.org/officeDocument/2006/relationships/image" Target="../media/image149.png"/><Relationship Id="rId5" Type="http://schemas.openxmlformats.org/officeDocument/2006/relationships/image" Target="../media/image5.png"/><Relationship Id="rId95" Type="http://schemas.openxmlformats.org/officeDocument/2006/relationships/image" Target="../media/image95.png"/><Relationship Id="rId160" Type="http://schemas.openxmlformats.org/officeDocument/2006/relationships/image" Target="../media/image160.png"/><Relationship Id="rId181" Type="http://schemas.openxmlformats.org/officeDocument/2006/relationships/image" Target="../media/image181.png"/><Relationship Id="rId216" Type="http://schemas.openxmlformats.org/officeDocument/2006/relationships/image" Target="../media/image216.png"/><Relationship Id="rId237" Type="http://schemas.openxmlformats.org/officeDocument/2006/relationships/image" Target="../media/image237.png"/><Relationship Id="rId22" Type="http://schemas.openxmlformats.org/officeDocument/2006/relationships/image" Target="../media/image22.png"/><Relationship Id="rId43" Type="http://schemas.openxmlformats.org/officeDocument/2006/relationships/image" Target="../media/image43.png"/><Relationship Id="rId64" Type="http://schemas.openxmlformats.org/officeDocument/2006/relationships/image" Target="../media/image64.png"/><Relationship Id="rId118" Type="http://schemas.openxmlformats.org/officeDocument/2006/relationships/image" Target="../media/image118.png"/><Relationship Id="rId139" Type="http://schemas.openxmlformats.org/officeDocument/2006/relationships/image" Target="../media/image139.png"/><Relationship Id="rId85" Type="http://schemas.openxmlformats.org/officeDocument/2006/relationships/image" Target="../media/image85.png"/><Relationship Id="rId150" Type="http://schemas.openxmlformats.org/officeDocument/2006/relationships/image" Target="../media/image150.png"/><Relationship Id="rId171" Type="http://schemas.openxmlformats.org/officeDocument/2006/relationships/image" Target="../media/image171.png"/><Relationship Id="rId192" Type="http://schemas.openxmlformats.org/officeDocument/2006/relationships/image" Target="../media/image192.png"/><Relationship Id="rId206" Type="http://schemas.openxmlformats.org/officeDocument/2006/relationships/image" Target="../media/image206.png"/><Relationship Id="rId227" Type="http://schemas.openxmlformats.org/officeDocument/2006/relationships/image" Target="../media/image227.png"/><Relationship Id="rId12" Type="http://schemas.openxmlformats.org/officeDocument/2006/relationships/image" Target="../media/image12.png"/><Relationship Id="rId33" Type="http://schemas.openxmlformats.org/officeDocument/2006/relationships/image" Target="../media/image33.png"/><Relationship Id="rId108" Type="http://schemas.openxmlformats.org/officeDocument/2006/relationships/image" Target="../media/image108.png"/><Relationship Id="rId129" Type="http://schemas.openxmlformats.org/officeDocument/2006/relationships/image" Target="../media/image129.png"/><Relationship Id="rId54" Type="http://schemas.openxmlformats.org/officeDocument/2006/relationships/image" Target="../media/image54.png"/><Relationship Id="rId75" Type="http://schemas.openxmlformats.org/officeDocument/2006/relationships/image" Target="../media/image75.png"/><Relationship Id="rId96" Type="http://schemas.openxmlformats.org/officeDocument/2006/relationships/image" Target="../media/image96.png"/><Relationship Id="rId140" Type="http://schemas.openxmlformats.org/officeDocument/2006/relationships/image" Target="../media/image140.png"/><Relationship Id="rId161" Type="http://schemas.openxmlformats.org/officeDocument/2006/relationships/image" Target="../media/image161.png"/><Relationship Id="rId182" Type="http://schemas.openxmlformats.org/officeDocument/2006/relationships/image" Target="../media/image182.png"/><Relationship Id="rId217" Type="http://schemas.openxmlformats.org/officeDocument/2006/relationships/image" Target="../media/image217.png"/><Relationship Id="rId6" Type="http://schemas.openxmlformats.org/officeDocument/2006/relationships/image" Target="../media/image6.png"/><Relationship Id="rId238" Type="http://schemas.openxmlformats.org/officeDocument/2006/relationships/image" Target="../media/image238.png"/><Relationship Id="rId23" Type="http://schemas.openxmlformats.org/officeDocument/2006/relationships/image" Target="../media/image23.png"/><Relationship Id="rId119" Type="http://schemas.openxmlformats.org/officeDocument/2006/relationships/image" Target="../media/image119.png"/><Relationship Id="rId44" Type="http://schemas.openxmlformats.org/officeDocument/2006/relationships/image" Target="../media/image44.png"/><Relationship Id="rId65" Type="http://schemas.openxmlformats.org/officeDocument/2006/relationships/image" Target="../media/image65.png"/><Relationship Id="rId86" Type="http://schemas.openxmlformats.org/officeDocument/2006/relationships/image" Target="../media/image86.png"/><Relationship Id="rId130" Type="http://schemas.openxmlformats.org/officeDocument/2006/relationships/image" Target="../media/image130.png"/><Relationship Id="rId151" Type="http://schemas.openxmlformats.org/officeDocument/2006/relationships/image" Target="../media/image151.png"/><Relationship Id="rId172" Type="http://schemas.openxmlformats.org/officeDocument/2006/relationships/image" Target="../media/image172.png"/><Relationship Id="rId193" Type="http://schemas.openxmlformats.org/officeDocument/2006/relationships/image" Target="../media/image193.png"/><Relationship Id="rId207" Type="http://schemas.openxmlformats.org/officeDocument/2006/relationships/image" Target="../media/image207.png"/><Relationship Id="rId228" Type="http://schemas.openxmlformats.org/officeDocument/2006/relationships/image" Target="../media/image228.png"/><Relationship Id="rId13" Type="http://schemas.openxmlformats.org/officeDocument/2006/relationships/image" Target="../media/image13.png"/><Relationship Id="rId109" Type="http://schemas.openxmlformats.org/officeDocument/2006/relationships/image" Target="../media/image109.png"/><Relationship Id="rId34" Type="http://schemas.openxmlformats.org/officeDocument/2006/relationships/image" Target="../media/image34.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120" Type="http://schemas.openxmlformats.org/officeDocument/2006/relationships/image" Target="../media/image120.png"/><Relationship Id="rId141" Type="http://schemas.openxmlformats.org/officeDocument/2006/relationships/image" Target="../media/image141.png"/><Relationship Id="rId7" Type="http://schemas.openxmlformats.org/officeDocument/2006/relationships/image" Target="../media/image7.png"/><Relationship Id="rId162" Type="http://schemas.openxmlformats.org/officeDocument/2006/relationships/image" Target="../media/image162.png"/><Relationship Id="rId183" Type="http://schemas.openxmlformats.org/officeDocument/2006/relationships/image" Target="../media/image183.png"/><Relationship Id="rId218" Type="http://schemas.openxmlformats.org/officeDocument/2006/relationships/image" Target="../media/image218.png"/><Relationship Id="rId239" Type="http://schemas.openxmlformats.org/officeDocument/2006/relationships/image" Target="../media/image239.png"/><Relationship Id="rId24" Type="http://schemas.openxmlformats.org/officeDocument/2006/relationships/image" Target="../media/image24.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110" Type="http://schemas.openxmlformats.org/officeDocument/2006/relationships/image" Target="../media/image110.png"/><Relationship Id="rId131" Type="http://schemas.openxmlformats.org/officeDocument/2006/relationships/image" Target="../media/image131.png"/><Relationship Id="rId152" Type="http://schemas.openxmlformats.org/officeDocument/2006/relationships/image" Target="../media/image152.png"/><Relationship Id="rId173" Type="http://schemas.openxmlformats.org/officeDocument/2006/relationships/image" Target="../media/image173.png"/><Relationship Id="rId194" Type="http://schemas.openxmlformats.org/officeDocument/2006/relationships/image" Target="../media/image194.png"/><Relationship Id="rId208" Type="http://schemas.openxmlformats.org/officeDocument/2006/relationships/image" Target="../media/image208.png"/><Relationship Id="rId229" Type="http://schemas.openxmlformats.org/officeDocument/2006/relationships/image" Target="../media/image229.png"/><Relationship Id="rId240" Type="http://schemas.openxmlformats.org/officeDocument/2006/relationships/image" Target="../media/image240.png"/><Relationship Id="rId14" Type="http://schemas.openxmlformats.org/officeDocument/2006/relationships/image" Target="../media/image14.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8" Type="http://schemas.openxmlformats.org/officeDocument/2006/relationships/image" Target="../media/image8.png"/><Relationship Id="rId98" Type="http://schemas.openxmlformats.org/officeDocument/2006/relationships/image" Target="../media/image98.png"/><Relationship Id="rId121" Type="http://schemas.openxmlformats.org/officeDocument/2006/relationships/image" Target="../media/image121.png"/><Relationship Id="rId142" Type="http://schemas.openxmlformats.org/officeDocument/2006/relationships/image" Target="../media/image142.png"/><Relationship Id="rId163" Type="http://schemas.openxmlformats.org/officeDocument/2006/relationships/image" Target="../media/image163.png"/><Relationship Id="rId184" Type="http://schemas.openxmlformats.org/officeDocument/2006/relationships/image" Target="../media/image184.png"/><Relationship Id="rId219" Type="http://schemas.openxmlformats.org/officeDocument/2006/relationships/image" Target="../media/image219.png"/><Relationship Id="rId230" Type="http://schemas.openxmlformats.org/officeDocument/2006/relationships/image" Target="../media/image230.pn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png"/><Relationship Id="rId88" Type="http://schemas.openxmlformats.org/officeDocument/2006/relationships/image" Target="../media/image88.png"/><Relationship Id="rId111" Type="http://schemas.openxmlformats.org/officeDocument/2006/relationships/image" Target="../media/image111.png"/><Relationship Id="rId132" Type="http://schemas.openxmlformats.org/officeDocument/2006/relationships/image" Target="../media/image132.png"/><Relationship Id="rId153" Type="http://schemas.openxmlformats.org/officeDocument/2006/relationships/image" Target="../media/image153.png"/><Relationship Id="rId174" Type="http://schemas.openxmlformats.org/officeDocument/2006/relationships/image" Target="../media/image174.png"/><Relationship Id="rId195" Type="http://schemas.openxmlformats.org/officeDocument/2006/relationships/image" Target="../media/image195.png"/><Relationship Id="rId209" Type="http://schemas.openxmlformats.org/officeDocument/2006/relationships/image" Target="../media/image209.png"/><Relationship Id="rId220" Type="http://schemas.openxmlformats.org/officeDocument/2006/relationships/image" Target="../media/image220.png"/><Relationship Id="rId241" Type="http://schemas.openxmlformats.org/officeDocument/2006/relationships/image" Target="../media/image241.png"/><Relationship Id="rId15" Type="http://schemas.openxmlformats.org/officeDocument/2006/relationships/image" Target="../media/image15.png"/><Relationship Id="rId36" Type="http://schemas.openxmlformats.org/officeDocument/2006/relationships/image" Target="../media/image36.png"/><Relationship Id="rId57" Type="http://schemas.openxmlformats.org/officeDocument/2006/relationships/image" Target="../media/image57.png"/><Relationship Id="rId106" Type="http://schemas.openxmlformats.org/officeDocument/2006/relationships/image" Target="../media/image106.png"/><Relationship Id="rId127" Type="http://schemas.openxmlformats.org/officeDocument/2006/relationships/image" Target="../media/image127.png"/><Relationship Id="rId10" Type="http://schemas.openxmlformats.org/officeDocument/2006/relationships/image" Target="../media/image10.png"/><Relationship Id="rId31" Type="http://schemas.openxmlformats.org/officeDocument/2006/relationships/image" Target="../media/image31.png"/><Relationship Id="rId52" Type="http://schemas.openxmlformats.org/officeDocument/2006/relationships/image" Target="../media/image52.png"/><Relationship Id="rId73" Type="http://schemas.openxmlformats.org/officeDocument/2006/relationships/image" Target="../media/image73.png"/><Relationship Id="rId78" Type="http://schemas.openxmlformats.org/officeDocument/2006/relationships/image" Target="../media/image78.png"/><Relationship Id="rId94" Type="http://schemas.openxmlformats.org/officeDocument/2006/relationships/image" Target="../media/image94.png"/><Relationship Id="rId99" Type="http://schemas.openxmlformats.org/officeDocument/2006/relationships/image" Target="../media/image99.png"/><Relationship Id="rId101" Type="http://schemas.openxmlformats.org/officeDocument/2006/relationships/image" Target="../media/image101.png"/><Relationship Id="rId122" Type="http://schemas.openxmlformats.org/officeDocument/2006/relationships/image" Target="../media/image122.png"/><Relationship Id="rId143" Type="http://schemas.openxmlformats.org/officeDocument/2006/relationships/image" Target="../media/image143.png"/><Relationship Id="rId148" Type="http://schemas.openxmlformats.org/officeDocument/2006/relationships/image" Target="../media/image148.png"/><Relationship Id="rId164" Type="http://schemas.openxmlformats.org/officeDocument/2006/relationships/image" Target="../media/image164.png"/><Relationship Id="rId169" Type="http://schemas.openxmlformats.org/officeDocument/2006/relationships/image" Target="../media/image169.png"/><Relationship Id="rId185" Type="http://schemas.openxmlformats.org/officeDocument/2006/relationships/image" Target="../media/image185.png"/><Relationship Id="rId4" Type="http://schemas.openxmlformats.org/officeDocument/2006/relationships/image" Target="../media/image4.png"/><Relationship Id="rId9" Type="http://schemas.openxmlformats.org/officeDocument/2006/relationships/image" Target="../media/image9.png"/><Relationship Id="rId180" Type="http://schemas.openxmlformats.org/officeDocument/2006/relationships/image" Target="../media/image180.png"/><Relationship Id="rId210" Type="http://schemas.openxmlformats.org/officeDocument/2006/relationships/image" Target="../media/image210.png"/><Relationship Id="rId215" Type="http://schemas.openxmlformats.org/officeDocument/2006/relationships/image" Target="../media/image215.png"/><Relationship Id="rId236" Type="http://schemas.openxmlformats.org/officeDocument/2006/relationships/image" Target="../media/image236.png"/><Relationship Id="rId26" Type="http://schemas.openxmlformats.org/officeDocument/2006/relationships/image" Target="../media/image26.png"/><Relationship Id="rId231" Type="http://schemas.openxmlformats.org/officeDocument/2006/relationships/image" Target="../media/image231.png"/><Relationship Id="rId47" Type="http://schemas.openxmlformats.org/officeDocument/2006/relationships/image" Target="../media/image47.png"/><Relationship Id="rId68" Type="http://schemas.openxmlformats.org/officeDocument/2006/relationships/image" Target="../media/image68.png"/><Relationship Id="rId89" Type="http://schemas.openxmlformats.org/officeDocument/2006/relationships/image" Target="../media/image89.png"/><Relationship Id="rId112" Type="http://schemas.openxmlformats.org/officeDocument/2006/relationships/image" Target="../media/image112.png"/><Relationship Id="rId133" Type="http://schemas.openxmlformats.org/officeDocument/2006/relationships/image" Target="../media/image133.png"/><Relationship Id="rId154" Type="http://schemas.openxmlformats.org/officeDocument/2006/relationships/image" Target="../media/image154.png"/><Relationship Id="rId175" Type="http://schemas.openxmlformats.org/officeDocument/2006/relationships/image" Target="../media/image175.png"/><Relationship Id="rId196" Type="http://schemas.openxmlformats.org/officeDocument/2006/relationships/image" Target="../media/image196.png"/><Relationship Id="rId200" Type="http://schemas.openxmlformats.org/officeDocument/2006/relationships/image" Target="../media/image200.png"/><Relationship Id="rId16" Type="http://schemas.openxmlformats.org/officeDocument/2006/relationships/image" Target="../media/image16.png"/><Relationship Id="rId221" Type="http://schemas.openxmlformats.org/officeDocument/2006/relationships/image" Target="../media/image221.png"/><Relationship Id="rId37" Type="http://schemas.openxmlformats.org/officeDocument/2006/relationships/image" Target="../media/image37.png"/><Relationship Id="rId58" Type="http://schemas.openxmlformats.org/officeDocument/2006/relationships/image" Target="../media/image58.png"/><Relationship Id="rId79" Type="http://schemas.openxmlformats.org/officeDocument/2006/relationships/image" Target="../media/image79.png"/><Relationship Id="rId102" Type="http://schemas.openxmlformats.org/officeDocument/2006/relationships/image" Target="../media/image102.png"/><Relationship Id="rId123" Type="http://schemas.openxmlformats.org/officeDocument/2006/relationships/image" Target="../media/image123.png"/><Relationship Id="rId144" Type="http://schemas.openxmlformats.org/officeDocument/2006/relationships/image" Target="../media/image144.png"/><Relationship Id="rId90" Type="http://schemas.openxmlformats.org/officeDocument/2006/relationships/image" Target="../media/image90.png"/><Relationship Id="rId165" Type="http://schemas.openxmlformats.org/officeDocument/2006/relationships/image" Target="../media/image165.png"/><Relationship Id="rId186" Type="http://schemas.openxmlformats.org/officeDocument/2006/relationships/image" Target="../media/image186.png"/><Relationship Id="rId211" Type="http://schemas.openxmlformats.org/officeDocument/2006/relationships/image" Target="../media/image211.png"/><Relationship Id="rId232" Type="http://schemas.openxmlformats.org/officeDocument/2006/relationships/image" Target="../media/image232.png"/><Relationship Id="rId27" Type="http://schemas.openxmlformats.org/officeDocument/2006/relationships/image" Target="../media/image27.png"/><Relationship Id="rId48" Type="http://schemas.openxmlformats.org/officeDocument/2006/relationships/image" Target="../media/image48.png"/><Relationship Id="rId69" Type="http://schemas.openxmlformats.org/officeDocument/2006/relationships/image" Target="../media/image69.png"/><Relationship Id="rId113" Type="http://schemas.openxmlformats.org/officeDocument/2006/relationships/image" Target="../media/image113.png"/><Relationship Id="rId134" Type="http://schemas.openxmlformats.org/officeDocument/2006/relationships/image" Target="../media/image134.png"/><Relationship Id="rId80" Type="http://schemas.openxmlformats.org/officeDocument/2006/relationships/image" Target="../media/image80.png"/><Relationship Id="rId155" Type="http://schemas.openxmlformats.org/officeDocument/2006/relationships/image" Target="../media/image155.png"/><Relationship Id="rId176" Type="http://schemas.openxmlformats.org/officeDocument/2006/relationships/image" Target="../media/image176.png"/><Relationship Id="rId197" Type="http://schemas.openxmlformats.org/officeDocument/2006/relationships/image" Target="../media/image197.png"/><Relationship Id="rId201" Type="http://schemas.openxmlformats.org/officeDocument/2006/relationships/image" Target="../media/image201.png"/><Relationship Id="rId222" Type="http://schemas.openxmlformats.org/officeDocument/2006/relationships/image" Target="../media/image222.png"/><Relationship Id="rId17" Type="http://schemas.openxmlformats.org/officeDocument/2006/relationships/image" Target="../media/image17.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24" Type="http://schemas.openxmlformats.org/officeDocument/2006/relationships/image" Target="../media/image124.png"/><Relationship Id="rId70" Type="http://schemas.openxmlformats.org/officeDocument/2006/relationships/image" Target="../media/image70.png"/><Relationship Id="rId91" Type="http://schemas.openxmlformats.org/officeDocument/2006/relationships/image" Target="../media/image91.png"/><Relationship Id="rId145" Type="http://schemas.openxmlformats.org/officeDocument/2006/relationships/image" Target="../media/image145.png"/><Relationship Id="rId166" Type="http://schemas.openxmlformats.org/officeDocument/2006/relationships/image" Target="../media/image166.png"/><Relationship Id="rId187" Type="http://schemas.openxmlformats.org/officeDocument/2006/relationships/image" Target="../media/image187.png"/><Relationship Id="rId1" Type="http://schemas.openxmlformats.org/officeDocument/2006/relationships/image" Target="../media/image1.png"/><Relationship Id="rId212" Type="http://schemas.openxmlformats.org/officeDocument/2006/relationships/image" Target="../media/image212.png"/><Relationship Id="rId233" Type="http://schemas.openxmlformats.org/officeDocument/2006/relationships/image" Target="../media/image233.png"/><Relationship Id="rId28" Type="http://schemas.openxmlformats.org/officeDocument/2006/relationships/image" Target="../media/image28.png"/><Relationship Id="rId49" Type="http://schemas.openxmlformats.org/officeDocument/2006/relationships/image" Target="../media/image49.png"/><Relationship Id="rId114" Type="http://schemas.openxmlformats.org/officeDocument/2006/relationships/image" Target="../media/image114.png"/><Relationship Id="rId60" Type="http://schemas.openxmlformats.org/officeDocument/2006/relationships/image" Target="../media/image60.png"/><Relationship Id="rId81" Type="http://schemas.openxmlformats.org/officeDocument/2006/relationships/image" Target="../media/image81.png"/><Relationship Id="rId135" Type="http://schemas.openxmlformats.org/officeDocument/2006/relationships/image" Target="../media/image135.png"/><Relationship Id="rId156" Type="http://schemas.openxmlformats.org/officeDocument/2006/relationships/image" Target="../media/image156.png"/><Relationship Id="rId177" Type="http://schemas.openxmlformats.org/officeDocument/2006/relationships/image" Target="../media/image177.png"/><Relationship Id="rId198" Type="http://schemas.openxmlformats.org/officeDocument/2006/relationships/image" Target="../media/image198.png"/><Relationship Id="rId202" Type="http://schemas.openxmlformats.org/officeDocument/2006/relationships/image" Target="../media/image202.png"/><Relationship Id="rId223" Type="http://schemas.openxmlformats.org/officeDocument/2006/relationships/image" Target="../media/image223.png"/><Relationship Id="rId18" Type="http://schemas.openxmlformats.org/officeDocument/2006/relationships/image" Target="../media/image18.png"/><Relationship Id="rId39" Type="http://schemas.openxmlformats.org/officeDocument/2006/relationships/image" Target="../media/image39.png"/><Relationship Id="rId50" Type="http://schemas.openxmlformats.org/officeDocument/2006/relationships/image" Target="../media/image50.png"/><Relationship Id="rId104" Type="http://schemas.openxmlformats.org/officeDocument/2006/relationships/image" Target="../media/image104.png"/><Relationship Id="rId125" Type="http://schemas.openxmlformats.org/officeDocument/2006/relationships/image" Target="../media/image125.png"/><Relationship Id="rId146" Type="http://schemas.openxmlformats.org/officeDocument/2006/relationships/image" Target="../media/image146.png"/><Relationship Id="rId167" Type="http://schemas.openxmlformats.org/officeDocument/2006/relationships/image" Target="../media/image167.png"/><Relationship Id="rId188" Type="http://schemas.openxmlformats.org/officeDocument/2006/relationships/image" Target="../media/image188.png"/><Relationship Id="rId71" Type="http://schemas.openxmlformats.org/officeDocument/2006/relationships/image" Target="../media/image71.png"/><Relationship Id="rId92" Type="http://schemas.openxmlformats.org/officeDocument/2006/relationships/image" Target="../media/image92.png"/><Relationship Id="rId213" Type="http://schemas.openxmlformats.org/officeDocument/2006/relationships/image" Target="../media/image213.png"/><Relationship Id="rId234" Type="http://schemas.openxmlformats.org/officeDocument/2006/relationships/image" Target="../media/image234.png"/><Relationship Id="rId2" Type="http://schemas.openxmlformats.org/officeDocument/2006/relationships/image" Target="../media/image2.png"/><Relationship Id="rId29" Type="http://schemas.openxmlformats.org/officeDocument/2006/relationships/image" Target="../media/image29.png"/><Relationship Id="rId40" Type="http://schemas.openxmlformats.org/officeDocument/2006/relationships/image" Target="../media/image40.png"/><Relationship Id="rId115" Type="http://schemas.openxmlformats.org/officeDocument/2006/relationships/image" Target="../media/image115.png"/><Relationship Id="rId136" Type="http://schemas.openxmlformats.org/officeDocument/2006/relationships/image" Target="../media/image136.png"/><Relationship Id="rId157" Type="http://schemas.openxmlformats.org/officeDocument/2006/relationships/image" Target="../media/image157.png"/><Relationship Id="rId178" Type="http://schemas.openxmlformats.org/officeDocument/2006/relationships/image" Target="../media/image178.png"/><Relationship Id="rId61" Type="http://schemas.openxmlformats.org/officeDocument/2006/relationships/image" Target="../media/image61.png"/><Relationship Id="rId82" Type="http://schemas.openxmlformats.org/officeDocument/2006/relationships/image" Target="../media/image82.png"/><Relationship Id="rId199" Type="http://schemas.openxmlformats.org/officeDocument/2006/relationships/image" Target="../media/image199.png"/><Relationship Id="rId203" Type="http://schemas.openxmlformats.org/officeDocument/2006/relationships/image" Target="../media/image203.png"/><Relationship Id="rId19" Type="http://schemas.openxmlformats.org/officeDocument/2006/relationships/image" Target="../media/image19.png"/><Relationship Id="rId224" Type="http://schemas.openxmlformats.org/officeDocument/2006/relationships/image" Target="../media/image224.png"/><Relationship Id="rId30" Type="http://schemas.openxmlformats.org/officeDocument/2006/relationships/image" Target="../media/image30.png"/><Relationship Id="rId105" Type="http://schemas.openxmlformats.org/officeDocument/2006/relationships/image" Target="../media/image105.png"/><Relationship Id="rId126" Type="http://schemas.openxmlformats.org/officeDocument/2006/relationships/image" Target="../media/image126.png"/><Relationship Id="rId147" Type="http://schemas.openxmlformats.org/officeDocument/2006/relationships/image" Target="../media/image147.png"/><Relationship Id="rId168" Type="http://schemas.openxmlformats.org/officeDocument/2006/relationships/image" Target="../media/image168.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189" Type="http://schemas.openxmlformats.org/officeDocument/2006/relationships/image" Target="../media/image189.png"/><Relationship Id="rId3" Type="http://schemas.openxmlformats.org/officeDocument/2006/relationships/image" Target="../media/image3.png"/><Relationship Id="rId214" Type="http://schemas.openxmlformats.org/officeDocument/2006/relationships/image" Target="../media/image214.png"/><Relationship Id="rId235" Type="http://schemas.openxmlformats.org/officeDocument/2006/relationships/image" Target="../media/image235.png"/><Relationship Id="rId116" Type="http://schemas.openxmlformats.org/officeDocument/2006/relationships/image" Target="../media/image116.png"/><Relationship Id="rId137" Type="http://schemas.openxmlformats.org/officeDocument/2006/relationships/image" Target="../media/image137.png"/><Relationship Id="rId158" Type="http://schemas.openxmlformats.org/officeDocument/2006/relationships/image" Target="../media/image158.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179" Type="http://schemas.openxmlformats.org/officeDocument/2006/relationships/image" Target="../media/image179.png"/><Relationship Id="rId190" Type="http://schemas.openxmlformats.org/officeDocument/2006/relationships/image" Target="../media/image190.png"/><Relationship Id="rId204" Type="http://schemas.openxmlformats.org/officeDocument/2006/relationships/image" Target="../media/image204.png"/><Relationship Id="rId225" Type="http://schemas.openxmlformats.org/officeDocument/2006/relationships/image" Target="../media/image225.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6</xdr:row>
      <xdr:rowOff>209550</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7</xdr:row>
      <xdr:rowOff>28575</xdr:rowOff>
    </xdr:from>
    <xdr:to>
      <xdr:col>3</xdr:col>
      <xdr:colOff>1552575</xdr:colOff>
      <xdr:row>11</xdr:row>
      <xdr:rowOff>333375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12</xdr:row>
      <xdr:rowOff>28575</xdr:rowOff>
    </xdr:from>
    <xdr:to>
      <xdr:col>3</xdr:col>
      <xdr:colOff>1552575</xdr:colOff>
      <xdr:row>12</xdr:row>
      <xdr:rowOff>1266825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13</xdr:row>
      <xdr:rowOff>28575</xdr:rowOff>
    </xdr:from>
    <xdr:to>
      <xdr:col>3</xdr:col>
      <xdr:colOff>1552575</xdr:colOff>
      <xdr:row>16</xdr:row>
      <xdr:rowOff>209550</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17</xdr:row>
      <xdr:rowOff>38100</xdr:rowOff>
    </xdr:from>
    <xdr:to>
      <xdr:col>3</xdr:col>
      <xdr:colOff>1552575</xdr:colOff>
      <xdr:row>18</xdr:row>
      <xdr:rowOff>638175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19</xdr:row>
      <xdr:rowOff>28575</xdr:rowOff>
    </xdr:from>
    <xdr:to>
      <xdr:col>3</xdr:col>
      <xdr:colOff>1552575</xdr:colOff>
      <xdr:row>22</xdr:row>
      <xdr:rowOff>209550</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23</xdr:row>
      <xdr:rowOff>28575</xdr:rowOff>
    </xdr:from>
    <xdr:to>
      <xdr:col>3</xdr:col>
      <xdr:colOff>1552575</xdr:colOff>
      <xdr:row>27</xdr:row>
      <xdr:rowOff>333375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28</xdr:row>
      <xdr:rowOff>38100</xdr:rowOff>
    </xdr:from>
    <xdr:to>
      <xdr:col>3</xdr:col>
      <xdr:colOff>1552575</xdr:colOff>
      <xdr:row>29</xdr:row>
      <xdr:rowOff>638175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30</xdr:row>
      <xdr:rowOff>28575</xdr:rowOff>
    </xdr:from>
    <xdr:to>
      <xdr:col>3</xdr:col>
      <xdr:colOff>1552575</xdr:colOff>
      <xdr:row>30</xdr:row>
      <xdr:rowOff>1266825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31</xdr:row>
      <xdr:rowOff>28575</xdr:rowOff>
    </xdr:from>
    <xdr:to>
      <xdr:col>3</xdr:col>
      <xdr:colOff>1552575</xdr:colOff>
      <xdr:row>34</xdr:row>
      <xdr:rowOff>209550</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35</xdr:row>
      <xdr:rowOff>28575</xdr:rowOff>
    </xdr:from>
    <xdr:to>
      <xdr:col>3</xdr:col>
      <xdr:colOff>1552575</xdr:colOff>
      <xdr:row>39</xdr:row>
      <xdr:rowOff>333375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40</xdr:row>
      <xdr:rowOff>28575</xdr:rowOff>
    </xdr:from>
    <xdr:to>
      <xdr:col>3</xdr:col>
      <xdr:colOff>1552575</xdr:colOff>
      <xdr:row>40</xdr:row>
      <xdr:rowOff>1266825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41</xdr:row>
      <xdr:rowOff>28575</xdr:rowOff>
    </xdr:from>
    <xdr:to>
      <xdr:col>3</xdr:col>
      <xdr:colOff>1552575</xdr:colOff>
      <xdr:row>44</xdr:row>
      <xdr:rowOff>209550</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45</xdr:row>
      <xdr:rowOff>38100</xdr:rowOff>
    </xdr:from>
    <xdr:to>
      <xdr:col>3</xdr:col>
      <xdr:colOff>1552575</xdr:colOff>
      <xdr:row>46</xdr:row>
      <xdr:rowOff>638175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47</xdr:row>
      <xdr:rowOff>28575</xdr:rowOff>
    </xdr:from>
    <xdr:to>
      <xdr:col>3</xdr:col>
      <xdr:colOff>1552575</xdr:colOff>
      <xdr:row>49</xdr:row>
      <xdr:rowOff>419100</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50</xdr:row>
      <xdr:rowOff>28575</xdr:rowOff>
    </xdr:from>
    <xdr:to>
      <xdr:col>3</xdr:col>
      <xdr:colOff>1552575</xdr:colOff>
      <xdr:row>50</xdr:row>
      <xdr:rowOff>1266825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51</xdr:row>
      <xdr:rowOff>38100</xdr:rowOff>
    </xdr:from>
    <xdr:to>
      <xdr:col>3</xdr:col>
      <xdr:colOff>1552575</xdr:colOff>
      <xdr:row>52</xdr:row>
      <xdr:rowOff>638175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53</xdr:row>
      <xdr:rowOff>38100</xdr:rowOff>
    </xdr:from>
    <xdr:to>
      <xdr:col>3</xdr:col>
      <xdr:colOff>1552575</xdr:colOff>
      <xdr:row>54</xdr:row>
      <xdr:rowOff>638175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55</xdr:row>
      <xdr:rowOff>28575</xdr:rowOff>
    </xdr:from>
    <xdr:to>
      <xdr:col>3</xdr:col>
      <xdr:colOff>1552575</xdr:colOff>
      <xdr:row>63</xdr:row>
      <xdr:rowOff>133350</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64</xdr:row>
      <xdr:rowOff>28575</xdr:rowOff>
    </xdr:from>
    <xdr:to>
      <xdr:col>3</xdr:col>
      <xdr:colOff>1552575</xdr:colOff>
      <xdr:row>71</xdr:row>
      <xdr:rowOff>152400</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72</xdr:row>
      <xdr:rowOff>1266825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28575</xdr:rowOff>
    </xdr:from>
    <xdr:to>
      <xdr:col>3</xdr:col>
      <xdr:colOff>1552575</xdr:colOff>
      <xdr:row>73</xdr:row>
      <xdr:rowOff>1266825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74</xdr:row>
      <xdr:rowOff>28575</xdr:rowOff>
    </xdr:from>
    <xdr:to>
      <xdr:col>3</xdr:col>
      <xdr:colOff>1552575</xdr:colOff>
      <xdr:row>74</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75</xdr:row>
      <xdr:rowOff>28575</xdr:rowOff>
    </xdr:from>
    <xdr:to>
      <xdr:col>3</xdr:col>
      <xdr:colOff>1552575</xdr:colOff>
      <xdr:row>75</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28575</xdr:rowOff>
    </xdr:from>
    <xdr:to>
      <xdr:col>3</xdr:col>
      <xdr:colOff>1552575</xdr:colOff>
      <xdr:row>84</xdr:row>
      <xdr:rowOff>133350</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85</xdr:row>
      <xdr:rowOff>28575</xdr:rowOff>
    </xdr:from>
    <xdr:to>
      <xdr:col>3</xdr:col>
      <xdr:colOff>1552575</xdr:colOff>
      <xdr:row>93</xdr:row>
      <xdr:rowOff>133350</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94</xdr:row>
      <xdr:rowOff>28575</xdr:rowOff>
    </xdr:from>
    <xdr:to>
      <xdr:col>3</xdr:col>
      <xdr:colOff>1552575</xdr:colOff>
      <xdr:row>94</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95</xdr:row>
      <xdr:rowOff>28575</xdr:rowOff>
    </xdr:from>
    <xdr:to>
      <xdr:col>3</xdr:col>
      <xdr:colOff>1552575</xdr:colOff>
      <xdr:row>103</xdr:row>
      <xdr:rowOff>133350</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104</xdr:row>
      <xdr:rowOff>28575</xdr:rowOff>
    </xdr:from>
    <xdr:to>
      <xdr:col>3</xdr:col>
      <xdr:colOff>1552575</xdr:colOff>
      <xdr:row>104</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105</xdr:row>
      <xdr:rowOff>28575</xdr:rowOff>
    </xdr:from>
    <xdr:to>
      <xdr:col>3</xdr:col>
      <xdr:colOff>1552575</xdr:colOff>
      <xdr:row>112</xdr:row>
      <xdr:rowOff>152400</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113</xdr:row>
      <xdr:rowOff>28575</xdr:rowOff>
    </xdr:from>
    <xdr:to>
      <xdr:col>3</xdr:col>
      <xdr:colOff>1552575</xdr:colOff>
      <xdr:row>113</xdr:row>
      <xdr:rowOff>1266825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114</xdr:row>
      <xdr:rowOff>28575</xdr:rowOff>
    </xdr:from>
    <xdr:to>
      <xdr:col>3</xdr:col>
      <xdr:colOff>1552575</xdr:colOff>
      <xdr:row>114</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115</xdr:row>
      <xdr:rowOff>28575</xdr:rowOff>
    </xdr:from>
    <xdr:to>
      <xdr:col>3</xdr:col>
      <xdr:colOff>1552575</xdr:colOff>
      <xdr:row>123</xdr:row>
      <xdr:rowOff>133350</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124</xdr:row>
      <xdr:rowOff>28575</xdr:rowOff>
    </xdr:from>
    <xdr:to>
      <xdr:col>3</xdr:col>
      <xdr:colOff>1552575</xdr:colOff>
      <xdr:row>128</xdr:row>
      <xdr:rowOff>333375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129</xdr:row>
      <xdr:rowOff>38100</xdr:rowOff>
    </xdr:from>
    <xdr:to>
      <xdr:col>3</xdr:col>
      <xdr:colOff>1552575</xdr:colOff>
      <xdr:row>130</xdr:row>
      <xdr:rowOff>638175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131</xdr:row>
      <xdr:rowOff>28575</xdr:rowOff>
    </xdr:from>
    <xdr:to>
      <xdr:col>3</xdr:col>
      <xdr:colOff>1552575</xdr:colOff>
      <xdr:row>134</xdr:row>
      <xdr:rowOff>209550</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135</xdr:row>
      <xdr:rowOff>28575</xdr:rowOff>
    </xdr:from>
    <xdr:to>
      <xdr:col>3</xdr:col>
      <xdr:colOff>1552575</xdr:colOff>
      <xdr:row>135</xdr:row>
      <xdr:rowOff>1266825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136</xdr:row>
      <xdr:rowOff>28575</xdr:rowOff>
    </xdr:from>
    <xdr:to>
      <xdr:col>3</xdr:col>
      <xdr:colOff>1552575</xdr:colOff>
      <xdr:row>136</xdr:row>
      <xdr:rowOff>1266825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137</xdr:row>
      <xdr:rowOff>28575</xdr:rowOff>
    </xdr:from>
    <xdr:to>
      <xdr:col>3</xdr:col>
      <xdr:colOff>1552575</xdr:colOff>
      <xdr:row>140</xdr:row>
      <xdr:rowOff>209550</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141</xdr:row>
      <xdr:rowOff>28575</xdr:rowOff>
    </xdr:from>
    <xdr:to>
      <xdr:col>3</xdr:col>
      <xdr:colOff>1552575</xdr:colOff>
      <xdr:row>144</xdr:row>
      <xdr:rowOff>209550</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145</xdr:row>
      <xdr:rowOff>28575</xdr:rowOff>
    </xdr:from>
    <xdr:to>
      <xdr:col>3</xdr:col>
      <xdr:colOff>1552575</xdr:colOff>
      <xdr:row>147</xdr:row>
      <xdr:rowOff>419100</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148</xdr:row>
      <xdr:rowOff>28575</xdr:rowOff>
    </xdr:from>
    <xdr:to>
      <xdr:col>3</xdr:col>
      <xdr:colOff>1552575</xdr:colOff>
      <xdr:row>151</xdr:row>
      <xdr:rowOff>209550</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152</xdr:row>
      <xdr:rowOff>28575</xdr:rowOff>
    </xdr:from>
    <xdr:to>
      <xdr:col>3</xdr:col>
      <xdr:colOff>1552575</xdr:colOff>
      <xdr:row>152</xdr:row>
      <xdr:rowOff>1266825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153</xdr:row>
      <xdr:rowOff>38100</xdr:rowOff>
    </xdr:from>
    <xdr:to>
      <xdr:col>3</xdr:col>
      <xdr:colOff>1552575</xdr:colOff>
      <xdr:row>154</xdr:row>
      <xdr:rowOff>638175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155</xdr:row>
      <xdr:rowOff>28575</xdr:rowOff>
    </xdr:from>
    <xdr:to>
      <xdr:col>3</xdr:col>
      <xdr:colOff>1552575</xdr:colOff>
      <xdr:row>155</xdr:row>
      <xdr:rowOff>1266825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156</xdr:row>
      <xdr:rowOff>28575</xdr:rowOff>
    </xdr:from>
    <xdr:to>
      <xdr:col>3</xdr:col>
      <xdr:colOff>1552575</xdr:colOff>
      <xdr:row>156</xdr:row>
      <xdr:rowOff>1266825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157</xdr:row>
      <xdr:rowOff>38100</xdr:rowOff>
    </xdr:from>
    <xdr:to>
      <xdr:col>3</xdr:col>
      <xdr:colOff>1552575</xdr:colOff>
      <xdr:row>158</xdr:row>
      <xdr:rowOff>638175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159</xdr:row>
      <xdr:rowOff>28575</xdr:rowOff>
    </xdr:from>
    <xdr:to>
      <xdr:col>3</xdr:col>
      <xdr:colOff>1552575</xdr:colOff>
      <xdr:row>159</xdr:row>
      <xdr:rowOff>1266825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160</xdr:row>
      <xdr:rowOff>38100</xdr:rowOff>
    </xdr:from>
    <xdr:to>
      <xdr:col>3</xdr:col>
      <xdr:colOff>1552575</xdr:colOff>
      <xdr:row>161</xdr:row>
      <xdr:rowOff>638175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162</xdr:row>
      <xdr:rowOff>28575</xdr:rowOff>
    </xdr:from>
    <xdr:to>
      <xdr:col>3</xdr:col>
      <xdr:colOff>1552575</xdr:colOff>
      <xdr:row>162</xdr:row>
      <xdr:rowOff>1266825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163</xdr:row>
      <xdr:rowOff>38100</xdr:rowOff>
    </xdr:from>
    <xdr:to>
      <xdr:col>3</xdr:col>
      <xdr:colOff>1552575</xdr:colOff>
      <xdr:row>164</xdr:row>
      <xdr:rowOff>638175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165</xdr:row>
      <xdr:rowOff>28575</xdr:rowOff>
    </xdr:from>
    <xdr:to>
      <xdr:col>3</xdr:col>
      <xdr:colOff>1552575</xdr:colOff>
      <xdr:row>167</xdr:row>
      <xdr:rowOff>419100</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168</xdr:row>
      <xdr:rowOff>28575</xdr:rowOff>
    </xdr:from>
    <xdr:to>
      <xdr:col>3</xdr:col>
      <xdr:colOff>1552575</xdr:colOff>
      <xdr:row>170</xdr:row>
      <xdr:rowOff>419100</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171</xdr:row>
      <xdr:rowOff>28575</xdr:rowOff>
    </xdr:from>
    <xdr:to>
      <xdr:col>3</xdr:col>
      <xdr:colOff>1552575</xdr:colOff>
      <xdr:row>173</xdr:row>
      <xdr:rowOff>419100</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174</xdr:row>
      <xdr:rowOff>28575</xdr:rowOff>
    </xdr:from>
    <xdr:to>
      <xdr:col>3</xdr:col>
      <xdr:colOff>1552575</xdr:colOff>
      <xdr:row>174</xdr:row>
      <xdr:rowOff>1266825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175</xdr:row>
      <xdr:rowOff>28575</xdr:rowOff>
    </xdr:from>
    <xdr:to>
      <xdr:col>3</xdr:col>
      <xdr:colOff>1552575</xdr:colOff>
      <xdr:row>175</xdr:row>
      <xdr:rowOff>1266825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176</xdr:row>
      <xdr:rowOff>28575</xdr:rowOff>
    </xdr:from>
    <xdr:to>
      <xdr:col>3</xdr:col>
      <xdr:colOff>1552575</xdr:colOff>
      <xdr:row>176</xdr:row>
      <xdr:rowOff>1266825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177</xdr:row>
      <xdr:rowOff>28575</xdr:rowOff>
    </xdr:from>
    <xdr:to>
      <xdr:col>3</xdr:col>
      <xdr:colOff>1552575</xdr:colOff>
      <xdr:row>177</xdr:row>
      <xdr:rowOff>1266825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178</xdr:row>
      <xdr:rowOff>28575</xdr:rowOff>
    </xdr:from>
    <xdr:to>
      <xdr:col>3</xdr:col>
      <xdr:colOff>1552575</xdr:colOff>
      <xdr:row>178</xdr:row>
      <xdr:rowOff>1266825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179</xdr:row>
      <xdr:rowOff>28575</xdr:rowOff>
    </xdr:from>
    <xdr:to>
      <xdr:col>3</xdr:col>
      <xdr:colOff>1552575</xdr:colOff>
      <xdr:row>179</xdr:row>
      <xdr:rowOff>1266825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180</xdr:row>
      <xdr:rowOff>28575</xdr:rowOff>
    </xdr:from>
    <xdr:to>
      <xdr:col>3</xdr:col>
      <xdr:colOff>1552575</xdr:colOff>
      <xdr:row>180</xdr:row>
      <xdr:rowOff>1266825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181</xdr:row>
      <xdr:rowOff>28575</xdr:rowOff>
    </xdr:from>
    <xdr:to>
      <xdr:col>3</xdr:col>
      <xdr:colOff>1552575</xdr:colOff>
      <xdr:row>181</xdr:row>
      <xdr:rowOff>1266825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182</xdr:row>
      <xdr:rowOff>28575</xdr:rowOff>
    </xdr:from>
    <xdr:to>
      <xdr:col>3</xdr:col>
      <xdr:colOff>1552575</xdr:colOff>
      <xdr:row>182</xdr:row>
      <xdr:rowOff>1266825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183</xdr:row>
      <xdr:rowOff>28575</xdr:rowOff>
    </xdr:from>
    <xdr:to>
      <xdr:col>3</xdr:col>
      <xdr:colOff>1552575</xdr:colOff>
      <xdr:row>186</xdr:row>
      <xdr:rowOff>209550</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187</xdr:row>
      <xdr:rowOff>28575</xdr:rowOff>
    </xdr:from>
    <xdr:to>
      <xdr:col>3</xdr:col>
      <xdr:colOff>1552575</xdr:colOff>
      <xdr:row>189</xdr:row>
      <xdr:rowOff>419100</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190</xdr:row>
      <xdr:rowOff>28575</xdr:rowOff>
    </xdr:from>
    <xdr:to>
      <xdr:col>3</xdr:col>
      <xdr:colOff>1552575</xdr:colOff>
      <xdr:row>190</xdr:row>
      <xdr:rowOff>1266825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191</xdr:row>
      <xdr:rowOff>28575</xdr:rowOff>
    </xdr:from>
    <xdr:to>
      <xdr:col>3</xdr:col>
      <xdr:colOff>1552575</xdr:colOff>
      <xdr:row>191</xdr:row>
      <xdr:rowOff>1266825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192</xdr:row>
      <xdr:rowOff>28575</xdr:rowOff>
    </xdr:from>
    <xdr:to>
      <xdr:col>3</xdr:col>
      <xdr:colOff>1552575</xdr:colOff>
      <xdr:row>192</xdr:row>
      <xdr:rowOff>1266825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193</xdr:row>
      <xdr:rowOff>28575</xdr:rowOff>
    </xdr:from>
    <xdr:to>
      <xdr:col>3</xdr:col>
      <xdr:colOff>1552575</xdr:colOff>
      <xdr:row>193</xdr:row>
      <xdr:rowOff>1266825</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194</xdr:row>
      <xdr:rowOff>38100</xdr:rowOff>
    </xdr:from>
    <xdr:to>
      <xdr:col>3</xdr:col>
      <xdr:colOff>1552575</xdr:colOff>
      <xdr:row>195</xdr:row>
      <xdr:rowOff>638175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196</xdr:row>
      <xdr:rowOff>28575</xdr:rowOff>
    </xdr:from>
    <xdr:to>
      <xdr:col>3</xdr:col>
      <xdr:colOff>1552575</xdr:colOff>
      <xdr:row>196</xdr:row>
      <xdr:rowOff>1266825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197</xdr:row>
      <xdr:rowOff>28575</xdr:rowOff>
    </xdr:from>
    <xdr:to>
      <xdr:col>3</xdr:col>
      <xdr:colOff>1552575</xdr:colOff>
      <xdr:row>204</xdr:row>
      <xdr:rowOff>152400</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205</xdr:row>
      <xdr:rowOff>38100</xdr:rowOff>
    </xdr:from>
    <xdr:to>
      <xdr:col>3</xdr:col>
      <xdr:colOff>1552575</xdr:colOff>
      <xdr:row>206</xdr:row>
      <xdr:rowOff>638175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207</xdr:row>
      <xdr:rowOff>28575</xdr:rowOff>
    </xdr:from>
    <xdr:to>
      <xdr:col>3</xdr:col>
      <xdr:colOff>1552575</xdr:colOff>
      <xdr:row>210</xdr:row>
      <xdr:rowOff>209550</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211</xdr:row>
      <xdr:rowOff>28575</xdr:rowOff>
    </xdr:from>
    <xdr:to>
      <xdr:col>3</xdr:col>
      <xdr:colOff>1552575</xdr:colOff>
      <xdr:row>213</xdr:row>
      <xdr:rowOff>419100</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214</xdr:row>
      <xdr:rowOff>28575</xdr:rowOff>
    </xdr:from>
    <xdr:to>
      <xdr:col>3</xdr:col>
      <xdr:colOff>1552575</xdr:colOff>
      <xdr:row>214</xdr:row>
      <xdr:rowOff>1266825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215</xdr:row>
      <xdr:rowOff>38100</xdr:rowOff>
    </xdr:from>
    <xdr:to>
      <xdr:col>3</xdr:col>
      <xdr:colOff>1552575</xdr:colOff>
      <xdr:row>216</xdr:row>
      <xdr:rowOff>638175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217</xdr:row>
      <xdr:rowOff>28575</xdr:rowOff>
    </xdr:from>
    <xdr:to>
      <xdr:col>3</xdr:col>
      <xdr:colOff>1552575</xdr:colOff>
      <xdr:row>219</xdr:row>
      <xdr:rowOff>419100</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220</xdr:row>
      <xdr:rowOff>28575</xdr:rowOff>
    </xdr:from>
    <xdr:to>
      <xdr:col>3</xdr:col>
      <xdr:colOff>1552575</xdr:colOff>
      <xdr:row>220</xdr:row>
      <xdr:rowOff>1266825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221</xdr:row>
      <xdr:rowOff>28575</xdr:rowOff>
    </xdr:from>
    <xdr:to>
      <xdr:col>3</xdr:col>
      <xdr:colOff>1552575</xdr:colOff>
      <xdr:row>221</xdr:row>
      <xdr:rowOff>1266825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222</xdr:row>
      <xdr:rowOff>28575</xdr:rowOff>
    </xdr:from>
    <xdr:to>
      <xdr:col>3</xdr:col>
      <xdr:colOff>1552575</xdr:colOff>
      <xdr:row>229</xdr:row>
      <xdr:rowOff>152400</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230</xdr:row>
      <xdr:rowOff>28575</xdr:rowOff>
    </xdr:from>
    <xdr:to>
      <xdr:col>3</xdr:col>
      <xdr:colOff>1552575</xdr:colOff>
      <xdr:row>232</xdr:row>
      <xdr:rowOff>419100</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233</xdr:row>
      <xdr:rowOff>28575</xdr:rowOff>
    </xdr:from>
    <xdr:to>
      <xdr:col>3</xdr:col>
      <xdr:colOff>1552575</xdr:colOff>
      <xdr:row>236</xdr:row>
      <xdr:rowOff>209550</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237</xdr:row>
      <xdr:rowOff>28575</xdr:rowOff>
    </xdr:from>
    <xdr:to>
      <xdr:col>3</xdr:col>
      <xdr:colOff>1552575</xdr:colOff>
      <xdr:row>237</xdr:row>
      <xdr:rowOff>1266825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238</xdr:row>
      <xdr:rowOff>28575</xdr:rowOff>
    </xdr:from>
    <xdr:to>
      <xdr:col>3</xdr:col>
      <xdr:colOff>1552575</xdr:colOff>
      <xdr:row>238</xdr:row>
      <xdr:rowOff>1266825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239</xdr:row>
      <xdr:rowOff>28575</xdr:rowOff>
    </xdr:from>
    <xdr:to>
      <xdr:col>3</xdr:col>
      <xdr:colOff>1552575</xdr:colOff>
      <xdr:row>239</xdr:row>
      <xdr:rowOff>1266825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240</xdr:row>
      <xdr:rowOff>38100</xdr:rowOff>
    </xdr:from>
    <xdr:to>
      <xdr:col>3</xdr:col>
      <xdr:colOff>1552575</xdr:colOff>
      <xdr:row>241</xdr:row>
      <xdr:rowOff>638175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242</xdr:row>
      <xdr:rowOff>28575</xdr:rowOff>
    </xdr:from>
    <xdr:to>
      <xdr:col>3</xdr:col>
      <xdr:colOff>1552575</xdr:colOff>
      <xdr:row>242</xdr:row>
      <xdr:rowOff>1266825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243</xdr:row>
      <xdr:rowOff>28575</xdr:rowOff>
    </xdr:from>
    <xdr:to>
      <xdr:col>3</xdr:col>
      <xdr:colOff>1552575</xdr:colOff>
      <xdr:row>243</xdr:row>
      <xdr:rowOff>1266825</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244</xdr:row>
      <xdr:rowOff>28575</xdr:rowOff>
    </xdr:from>
    <xdr:to>
      <xdr:col>3</xdr:col>
      <xdr:colOff>1552575</xdr:colOff>
      <xdr:row>244</xdr:row>
      <xdr:rowOff>1266825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245</xdr:row>
      <xdr:rowOff>38100</xdr:rowOff>
    </xdr:from>
    <xdr:to>
      <xdr:col>3</xdr:col>
      <xdr:colOff>1552575</xdr:colOff>
      <xdr:row>246</xdr:row>
      <xdr:rowOff>638175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247</xdr:row>
      <xdr:rowOff>28575</xdr:rowOff>
    </xdr:from>
    <xdr:to>
      <xdr:col>3</xdr:col>
      <xdr:colOff>1552575</xdr:colOff>
      <xdr:row>247</xdr:row>
      <xdr:rowOff>1266825</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248</xdr:row>
      <xdr:rowOff>28575</xdr:rowOff>
    </xdr:from>
    <xdr:to>
      <xdr:col>3</xdr:col>
      <xdr:colOff>1552575</xdr:colOff>
      <xdr:row>248</xdr:row>
      <xdr:rowOff>1266825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249</xdr:row>
      <xdr:rowOff>38100</xdr:rowOff>
    </xdr:from>
    <xdr:to>
      <xdr:col>3</xdr:col>
      <xdr:colOff>1552575</xdr:colOff>
      <xdr:row>250</xdr:row>
      <xdr:rowOff>638175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251</xdr:row>
      <xdr:rowOff>28575</xdr:rowOff>
    </xdr:from>
    <xdr:to>
      <xdr:col>3</xdr:col>
      <xdr:colOff>1552575</xdr:colOff>
      <xdr:row>253</xdr:row>
      <xdr:rowOff>419100</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254</xdr:row>
      <xdr:rowOff>28575</xdr:rowOff>
    </xdr:from>
    <xdr:to>
      <xdr:col>3</xdr:col>
      <xdr:colOff>1552575</xdr:colOff>
      <xdr:row>254</xdr:row>
      <xdr:rowOff>1266825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255</xdr:row>
      <xdr:rowOff>28575</xdr:rowOff>
    </xdr:from>
    <xdr:to>
      <xdr:col>3</xdr:col>
      <xdr:colOff>1552575</xdr:colOff>
      <xdr:row>255</xdr:row>
      <xdr:rowOff>1266825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256</xdr:row>
      <xdr:rowOff>28575</xdr:rowOff>
    </xdr:from>
    <xdr:to>
      <xdr:col>3</xdr:col>
      <xdr:colOff>1552575</xdr:colOff>
      <xdr:row>260</xdr:row>
      <xdr:rowOff>333375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261</xdr:row>
      <xdr:rowOff>28575</xdr:rowOff>
    </xdr:from>
    <xdr:to>
      <xdr:col>3</xdr:col>
      <xdr:colOff>1552575</xdr:colOff>
      <xdr:row>264</xdr:row>
      <xdr:rowOff>209550</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265</xdr:row>
      <xdr:rowOff>28575</xdr:rowOff>
    </xdr:from>
    <xdr:to>
      <xdr:col>3</xdr:col>
      <xdr:colOff>1552575</xdr:colOff>
      <xdr:row>265</xdr:row>
      <xdr:rowOff>1266825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266</xdr:row>
      <xdr:rowOff>28575</xdr:rowOff>
    </xdr:from>
    <xdr:to>
      <xdr:col>3</xdr:col>
      <xdr:colOff>1552575</xdr:colOff>
      <xdr:row>274</xdr:row>
      <xdr:rowOff>133350</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282</xdr:row>
      <xdr:rowOff>28575</xdr:rowOff>
    </xdr:from>
    <xdr:to>
      <xdr:col>3</xdr:col>
      <xdr:colOff>1552575</xdr:colOff>
      <xdr:row>290</xdr:row>
      <xdr:rowOff>133350</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296</xdr:row>
      <xdr:rowOff>28575</xdr:rowOff>
    </xdr:from>
    <xdr:to>
      <xdr:col>3</xdr:col>
      <xdr:colOff>1552575</xdr:colOff>
      <xdr:row>296</xdr:row>
      <xdr:rowOff>1266825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297</xdr:row>
      <xdr:rowOff>28575</xdr:rowOff>
    </xdr:from>
    <xdr:to>
      <xdr:col>3</xdr:col>
      <xdr:colOff>1552575</xdr:colOff>
      <xdr:row>297</xdr:row>
      <xdr:rowOff>1266825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298</xdr:row>
      <xdr:rowOff>28575</xdr:rowOff>
    </xdr:from>
    <xdr:to>
      <xdr:col>3</xdr:col>
      <xdr:colOff>1552575</xdr:colOff>
      <xdr:row>298</xdr:row>
      <xdr:rowOff>1266825</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299</xdr:row>
      <xdr:rowOff>28575</xdr:rowOff>
    </xdr:from>
    <xdr:to>
      <xdr:col>3</xdr:col>
      <xdr:colOff>1552575</xdr:colOff>
      <xdr:row>303</xdr:row>
      <xdr:rowOff>333375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304</xdr:row>
      <xdr:rowOff>28575</xdr:rowOff>
    </xdr:from>
    <xdr:to>
      <xdr:col>3</xdr:col>
      <xdr:colOff>1552575</xdr:colOff>
      <xdr:row>306</xdr:row>
      <xdr:rowOff>419100</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307</xdr:row>
      <xdr:rowOff>28575</xdr:rowOff>
    </xdr:from>
    <xdr:to>
      <xdr:col>3</xdr:col>
      <xdr:colOff>1552575</xdr:colOff>
      <xdr:row>315</xdr:row>
      <xdr:rowOff>133350</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316</xdr:row>
      <xdr:rowOff>38100</xdr:rowOff>
    </xdr:from>
    <xdr:to>
      <xdr:col>3</xdr:col>
      <xdr:colOff>1552575</xdr:colOff>
      <xdr:row>317</xdr:row>
      <xdr:rowOff>638175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318</xdr:row>
      <xdr:rowOff>28575</xdr:rowOff>
    </xdr:from>
    <xdr:to>
      <xdr:col>3</xdr:col>
      <xdr:colOff>1552575</xdr:colOff>
      <xdr:row>324</xdr:row>
      <xdr:rowOff>171450</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325</xdr:row>
      <xdr:rowOff>28575</xdr:rowOff>
    </xdr:from>
    <xdr:to>
      <xdr:col>3</xdr:col>
      <xdr:colOff>1552575</xdr:colOff>
      <xdr:row>332</xdr:row>
      <xdr:rowOff>152400</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333</xdr:row>
      <xdr:rowOff>28575</xdr:rowOff>
    </xdr:from>
    <xdr:to>
      <xdr:col>3</xdr:col>
      <xdr:colOff>1552575</xdr:colOff>
      <xdr:row>336</xdr:row>
      <xdr:rowOff>209550</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337</xdr:row>
      <xdr:rowOff>28575</xdr:rowOff>
    </xdr:from>
    <xdr:to>
      <xdr:col>3</xdr:col>
      <xdr:colOff>1552575</xdr:colOff>
      <xdr:row>345</xdr:row>
      <xdr:rowOff>133350</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349</xdr:row>
      <xdr:rowOff>28575</xdr:rowOff>
    </xdr:from>
    <xdr:to>
      <xdr:col>3</xdr:col>
      <xdr:colOff>1552575</xdr:colOff>
      <xdr:row>357</xdr:row>
      <xdr:rowOff>133350</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359</xdr:row>
      <xdr:rowOff>28575</xdr:rowOff>
    </xdr:from>
    <xdr:to>
      <xdr:col>3</xdr:col>
      <xdr:colOff>1552575</xdr:colOff>
      <xdr:row>362</xdr:row>
      <xdr:rowOff>209550</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363</xdr:row>
      <xdr:rowOff>28575</xdr:rowOff>
    </xdr:from>
    <xdr:to>
      <xdr:col>3</xdr:col>
      <xdr:colOff>1552575</xdr:colOff>
      <xdr:row>371</xdr:row>
      <xdr:rowOff>133350</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375</xdr:row>
      <xdr:rowOff>28575</xdr:rowOff>
    </xdr:from>
    <xdr:to>
      <xdr:col>3</xdr:col>
      <xdr:colOff>1552575</xdr:colOff>
      <xdr:row>375</xdr:row>
      <xdr:rowOff>1266825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376</xdr:row>
      <xdr:rowOff>38100</xdr:rowOff>
    </xdr:from>
    <xdr:to>
      <xdr:col>3</xdr:col>
      <xdr:colOff>1552575</xdr:colOff>
      <xdr:row>377</xdr:row>
      <xdr:rowOff>638175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378</xdr:row>
      <xdr:rowOff>28575</xdr:rowOff>
    </xdr:from>
    <xdr:to>
      <xdr:col>3</xdr:col>
      <xdr:colOff>1552575</xdr:colOff>
      <xdr:row>386</xdr:row>
      <xdr:rowOff>133350</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391</xdr:row>
      <xdr:rowOff>28575</xdr:rowOff>
    </xdr:from>
    <xdr:to>
      <xdr:col>3</xdr:col>
      <xdr:colOff>1552575</xdr:colOff>
      <xdr:row>396</xdr:row>
      <xdr:rowOff>209550</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397</xdr:row>
      <xdr:rowOff>28575</xdr:rowOff>
    </xdr:from>
    <xdr:to>
      <xdr:col>3</xdr:col>
      <xdr:colOff>1552575</xdr:colOff>
      <xdr:row>405</xdr:row>
      <xdr:rowOff>133350</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413</xdr:row>
      <xdr:rowOff>38100</xdr:rowOff>
    </xdr:from>
    <xdr:to>
      <xdr:col>3</xdr:col>
      <xdr:colOff>1552575</xdr:colOff>
      <xdr:row>414</xdr:row>
      <xdr:rowOff>638175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415</xdr:row>
      <xdr:rowOff>38100</xdr:rowOff>
    </xdr:from>
    <xdr:to>
      <xdr:col>3</xdr:col>
      <xdr:colOff>1552575</xdr:colOff>
      <xdr:row>416</xdr:row>
      <xdr:rowOff>638175</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417</xdr:row>
      <xdr:rowOff>28575</xdr:rowOff>
    </xdr:from>
    <xdr:to>
      <xdr:col>3</xdr:col>
      <xdr:colOff>1552575</xdr:colOff>
      <xdr:row>417</xdr:row>
      <xdr:rowOff>1266825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418</xdr:row>
      <xdr:rowOff>28575</xdr:rowOff>
    </xdr:from>
    <xdr:to>
      <xdr:col>3</xdr:col>
      <xdr:colOff>1552575</xdr:colOff>
      <xdr:row>426</xdr:row>
      <xdr:rowOff>133350</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430</xdr:row>
      <xdr:rowOff>28575</xdr:rowOff>
    </xdr:from>
    <xdr:to>
      <xdr:col>3</xdr:col>
      <xdr:colOff>1552575</xdr:colOff>
      <xdr:row>430</xdr:row>
      <xdr:rowOff>1266825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431</xdr:row>
      <xdr:rowOff>38100</xdr:rowOff>
    </xdr:from>
    <xdr:to>
      <xdr:col>3</xdr:col>
      <xdr:colOff>1552575</xdr:colOff>
      <xdr:row>432</xdr:row>
      <xdr:rowOff>638175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433</xdr:row>
      <xdr:rowOff>28575</xdr:rowOff>
    </xdr:from>
    <xdr:to>
      <xdr:col>3</xdr:col>
      <xdr:colOff>1552575</xdr:colOff>
      <xdr:row>436</xdr:row>
      <xdr:rowOff>209550</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437</xdr:row>
      <xdr:rowOff>28575</xdr:rowOff>
    </xdr:from>
    <xdr:to>
      <xdr:col>3</xdr:col>
      <xdr:colOff>1552575</xdr:colOff>
      <xdr:row>437</xdr:row>
      <xdr:rowOff>1266825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438</xdr:row>
      <xdr:rowOff>28575</xdr:rowOff>
    </xdr:from>
    <xdr:to>
      <xdr:col>3</xdr:col>
      <xdr:colOff>1552575</xdr:colOff>
      <xdr:row>438</xdr:row>
      <xdr:rowOff>1266825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439</xdr:row>
      <xdr:rowOff>28575</xdr:rowOff>
    </xdr:from>
    <xdr:to>
      <xdr:col>3</xdr:col>
      <xdr:colOff>1552575</xdr:colOff>
      <xdr:row>443</xdr:row>
      <xdr:rowOff>333375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444</xdr:row>
      <xdr:rowOff>28575</xdr:rowOff>
    </xdr:from>
    <xdr:to>
      <xdr:col>3</xdr:col>
      <xdr:colOff>1552575</xdr:colOff>
      <xdr:row>451</xdr:row>
      <xdr:rowOff>152400</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452</xdr:row>
      <xdr:rowOff>28575</xdr:rowOff>
    </xdr:from>
    <xdr:to>
      <xdr:col>3</xdr:col>
      <xdr:colOff>1552575</xdr:colOff>
      <xdr:row>452</xdr:row>
      <xdr:rowOff>1266825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453</xdr:row>
      <xdr:rowOff>28575</xdr:rowOff>
    </xdr:from>
    <xdr:to>
      <xdr:col>3</xdr:col>
      <xdr:colOff>1552575</xdr:colOff>
      <xdr:row>461</xdr:row>
      <xdr:rowOff>133350</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462</xdr:row>
      <xdr:rowOff>38100</xdr:rowOff>
    </xdr:from>
    <xdr:to>
      <xdr:col>3</xdr:col>
      <xdr:colOff>1552575</xdr:colOff>
      <xdr:row>463</xdr:row>
      <xdr:rowOff>638175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464</xdr:row>
      <xdr:rowOff>28575</xdr:rowOff>
    </xdr:from>
    <xdr:to>
      <xdr:col>3</xdr:col>
      <xdr:colOff>1552575</xdr:colOff>
      <xdr:row>467</xdr:row>
      <xdr:rowOff>209550</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468</xdr:row>
      <xdr:rowOff>28575</xdr:rowOff>
    </xdr:from>
    <xdr:to>
      <xdr:col>3</xdr:col>
      <xdr:colOff>1552575</xdr:colOff>
      <xdr:row>470</xdr:row>
      <xdr:rowOff>419100</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471</xdr:row>
      <xdr:rowOff>28575</xdr:rowOff>
    </xdr:from>
    <xdr:to>
      <xdr:col>3</xdr:col>
      <xdr:colOff>1552575</xdr:colOff>
      <xdr:row>471</xdr:row>
      <xdr:rowOff>1266825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472</xdr:row>
      <xdr:rowOff>28575</xdr:rowOff>
    </xdr:from>
    <xdr:to>
      <xdr:col>3</xdr:col>
      <xdr:colOff>1552575</xdr:colOff>
      <xdr:row>472</xdr:row>
      <xdr:rowOff>1266825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473</xdr:row>
      <xdr:rowOff>28575</xdr:rowOff>
    </xdr:from>
    <xdr:to>
      <xdr:col>3</xdr:col>
      <xdr:colOff>1552575</xdr:colOff>
      <xdr:row>473</xdr:row>
      <xdr:rowOff>1266825</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474</xdr:row>
      <xdr:rowOff>28575</xdr:rowOff>
    </xdr:from>
    <xdr:to>
      <xdr:col>3</xdr:col>
      <xdr:colOff>1552575</xdr:colOff>
      <xdr:row>474</xdr:row>
      <xdr:rowOff>1266825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475</xdr:row>
      <xdr:rowOff>28575</xdr:rowOff>
    </xdr:from>
    <xdr:to>
      <xdr:col>3</xdr:col>
      <xdr:colOff>1552575</xdr:colOff>
      <xdr:row>477</xdr:row>
      <xdr:rowOff>419100</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478</xdr:row>
      <xdr:rowOff>38100</xdr:rowOff>
    </xdr:from>
    <xdr:to>
      <xdr:col>3</xdr:col>
      <xdr:colOff>1552575</xdr:colOff>
      <xdr:row>479</xdr:row>
      <xdr:rowOff>638175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480</xdr:row>
      <xdr:rowOff>38100</xdr:rowOff>
    </xdr:from>
    <xdr:to>
      <xdr:col>3</xdr:col>
      <xdr:colOff>1552575</xdr:colOff>
      <xdr:row>481</xdr:row>
      <xdr:rowOff>638175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482</xdr:row>
      <xdr:rowOff>28575</xdr:rowOff>
    </xdr:from>
    <xdr:to>
      <xdr:col>3</xdr:col>
      <xdr:colOff>1552575</xdr:colOff>
      <xdr:row>487</xdr:row>
      <xdr:rowOff>209550</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488</xdr:row>
      <xdr:rowOff>38100</xdr:rowOff>
    </xdr:from>
    <xdr:to>
      <xdr:col>3</xdr:col>
      <xdr:colOff>1552575</xdr:colOff>
      <xdr:row>489</xdr:row>
      <xdr:rowOff>638175</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490</xdr:row>
      <xdr:rowOff>28575</xdr:rowOff>
    </xdr:from>
    <xdr:to>
      <xdr:col>3</xdr:col>
      <xdr:colOff>1552575</xdr:colOff>
      <xdr:row>498</xdr:row>
      <xdr:rowOff>133350</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502</xdr:row>
      <xdr:rowOff>28575</xdr:rowOff>
    </xdr:from>
    <xdr:to>
      <xdr:col>3</xdr:col>
      <xdr:colOff>1552575</xdr:colOff>
      <xdr:row>505</xdr:row>
      <xdr:rowOff>209550</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506</xdr:row>
      <xdr:rowOff>28575</xdr:rowOff>
    </xdr:from>
    <xdr:to>
      <xdr:col>3</xdr:col>
      <xdr:colOff>1552575</xdr:colOff>
      <xdr:row>511</xdr:row>
      <xdr:rowOff>209550</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512</xdr:row>
      <xdr:rowOff>28575</xdr:rowOff>
    </xdr:from>
    <xdr:to>
      <xdr:col>3</xdr:col>
      <xdr:colOff>1552575</xdr:colOff>
      <xdr:row>512</xdr:row>
      <xdr:rowOff>1266825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513</xdr:row>
      <xdr:rowOff>28575</xdr:rowOff>
    </xdr:from>
    <xdr:to>
      <xdr:col>3</xdr:col>
      <xdr:colOff>1552575</xdr:colOff>
      <xdr:row>513</xdr:row>
      <xdr:rowOff>1266825</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514</xdr:row>
      <xdr:rowOff>38100</xdr:rowOff>
    </xdr:from>
    <xdr:to>
      <xdr:col>3</xdr:col>
      <xdr:colOff>1552575</xdr:colOff>
      <xdr:row>515</xdr:row>
      <xdr:rowOff>638175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516</xdr:row>
      <xdr:rowOff>28575</xdr:rowOff>
    </xdr:from>
    <xdr:to>
      <xdr:col>3</xdr:col>
      <xdr:colOff>1552575</xdr:colOff>
      <xdr:row>516</xdr:row>
      <xdr:rowOff>1266825</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517</xdr:row>
      <xdr:rowOff>28575</xdr:rowOff>
    </xdr:from>
    <xdr:to>
      <xdr:col>3</xdr:col>
      <xdr:colOff>1552575</xdr:colOff>
      <xdr:row>517</xdr:row>
      <xdr:rowOff>1266825</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518</xdr:row>
      <xdr:rowOff>28575</xdr:rowOff>
    </xdr:from>
    <xdr:to>
      <xdr:col>3</xdr:col>
      <xdr:colOff>1552575</xdr:colOff>
      <xdr:row>521</xdr:row>
      <xdr:rowOff>209550</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522</xdr:row>
      <xdr:rowOff>28575</xdr:rowOff>
    </xdr:from>
    <xdr:to>
      <xdr:col>3</xdr:col>
      <xdr:colOff>1552575</xdr:colOff>
      <xdr:row>524</xdr:row>
      <xdr:rowOff>419100</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525</xdr:row>
      <xdr:rowOff>38100</xdr:rowOff>
    </xdr:from>
    <xdr:to>
      <xdr:col>3</xdr:col>
      <xdr:colOff>1552575</xdr:colOff>
      <xdr:row>526</xdr:row>
      <xdr:rowOff>638175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527</xdr:row>
      <xdr:rowOff>28575</xdr:rowOff>
    </xdr:from>
    <xdr:to>
      <xdr:col>3</xdr:col>
      <xdr:colOff>1552575</xdr:colOff>
      <xdr:row>535</xdr:row>
      <xdr:rowOff>133350</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545</xdr:row>
      <xdr:rowOff>28575</xdr:rowOff>
    </xdr:from>
    <xdr:to>
      <xdr:col>3</xdr:col>
      <xdr:colOff>1552575</xdr:colOff>
      <xdr:row>545</xdr:row>
      <xdr:rowOff>1266825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546</xdr:row>
      <xdr:rowOff>28575</xdr:rowOff>
    </xdr:from>
    <xdr:to>
      <xdr:col>3</xdr:col>
      <xdr:colOff>1552575</xdr:colOff>
      <xdr:row>546</xdr:row>
      <xdr:rowOff>1266825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547</xdr:row>
      <xdr:rowOff>38100</xdr:rowOff>
    </xdr:from>
    <xdr:to>
      <xdr:col>3</xdr:col>
      <xdr:colOff>1552575</xdr:colOff>
      <xdr:row>548</xdr:row>
      <xdr:rowOff>638175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549</xdr:row>
      <xdr:rowOff>28575</xdr:rowOff>
    </xdr:from>
    <xdr:to>
      <xdr:col>3</xdr:col>
      <xdr:colOff>1552575</xdr:colOff>
      <xdr:row>552</xdr:row>
      <xdr:rowOff>209550</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553</xdr:row>
      <xdr:rowOff>28575</xdr:rowOff>
    </xdr:from>
    <xdr:to>
      <xdr:col>3</xdr:col>
      <xdr:colOff>1552575</xdr:colOff>
      <xdr:row>553</xdr:row>
      <xdr:rowOff>1266825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554</xdr:row>
      <xdr:rowOff>28575</xdr:rowOff>
    </xdr:from>
    <xdr:to>
      <xdr:col>3</xdr:col>
      <xdr:colOff>1552575</xdr:colOff>
      <xdr:row>558</xdr:row>
      <xdr:rowOff>333375</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559</xdr:row>
      <xdr:rowOff>38100</xdr:rowOff>
    </xdr:from>
    <xdr:to>
      <xdr:col>3</xdr:col>
      <xdr:colOff>1552575</xdr:colOff>
      <xdr:row>560</xdr:row>
      <xdr:rowOff>638175</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561</xdr:row>
      <xdr:rowOff>28575</xdr:rowOff>
    </xdr:from>
    <xdr:to>
      <xdr:col>3</xdr:col>
      <xdr:colOff>1552575</xdr:colOff>
      <xdr:row>565</xdr:row>
      <xdr:rowOff>333375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566</xdr:row>
      <xdr:rowOff>28575</xdr:rowOff>
    </xdr:from>
    <xdr:to>
      <xdr:col>3</xdr:col>
      <xdr:colOff>1552575</xdr:colOff>
      <xdr:row>568</xdr:row>
      <xdr:rowOff>419100</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569</xdr:row>
      <xdr:rowOff>28575</xdr:rowOff>
    </xdr:from>
    <xdr:to>
      <xdr:col>3</xdr:col>
      <xdr:colOff>1552575</xdr:colOff>
      <xdr:row>569</xdr:row>
      <xdr:rowOff>1266825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570</xdr:row>
      <xdr:rowOff>38100</xdr:rowOff>
    </xdr:from>
    <xdr:to>
      <xdr:col>3</xdr:col>
      <xdr:colOff>1552575</xdr:colOff>
      <xdr:row>571</xdr:row>
      <xdr:rowOff>638175</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572</xdr:row>
      <xdr:rowOff>28575</xdr:rowOff>
    </xdr:from>
    <xdr:to>
      <xdr:col>3</xdr:col>
      <xdr:colOff>1552575</xdr:colOff>
      <xdr:row>574</xdr:row>
      <xdr:rowOff>419100</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575</xdr:row>
      <xdr:rowOff>28575</xdr:rowOff>
    </xdr:from>
    <xdr:to>
      <xdr:col>3</xdr:col>
      <xdr:colOff>1552575</xdr:colOff>
      <xdr:row>579</xdr:row>
      <xdr:rowOff>333375</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580</xdr:row>
      <xdr:rowOff>38100</xdr:rowOff>
    </xdr:from>
    <xdr:to>
      <xdr:col>3</xdr:col>
      <xdr:colOff>1552575</xdr:colOff>
      <xdr:row>581</xdr:row>
      <xdr:rowOff>638175</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582</xdr:row>
      <xdr:rowOff>28575</xdr:rowOff>
    </xdr:from>
    <xdr:to>
      <xdr:col>3</xdr:col>
      <xdr:colOff>1552575</xdr:colOff>
      <xdr:row>589</xdr:row>
      <xdr:rowOff>152400</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590</xdr:row>
      <xdr:rowOff>28575</xdr:rowOff>
    </xdr:from>
    <xdr:to>
      <xdr:col>3</xdr:col>
      <xdr:colOff>1552575</xdr:colOff>
      <xdr:row>592</xdr:row>
      <xdr:rowOff>419100</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593</xdr:row>
      <xdr:rowOff>28575</xdr:rowOff>
    </xdr:from>
    <xdr:to>
      <xdr:col>3</xdr:col>
      <xdr:colOff>1552575</xdr:colOff>
      <xdr:row>600</xdr:row>
      <xdr:rowOff>152400</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601</xdr:row>
      <xdr:rowOff>28575</xdr:rowOff>
    </xdr:from>
    <xdr:to>
      <xdr:col>3</xdr:col>
      <xdr:colOff>1552575</xdr:colOff>
      <xdr:row>609</xdr:row>
      <xdr:rowOff>133350</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610</xdr:row>
      <xdr:rowOff>28575</xdr:rowOff>
    </xdr:from>
    <xdr:to>
      <xdr:col>3</xdr:col>
      <xdr:colOff>1552575</xdr:colOff>
      <xdr:row>610</xdr:row>
      <xdr:rowOff>1266825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611</xdr:row>
      <xdr:rowOff>28575</xdr:rowOff>
    </xdr:from>
    <xdr:to>
      <xdr:col>3</xdr:col>
      <xdr:colOff>1552575</xdr:colOff>
      <xdr:row>618</xdr:row>
      <xdr:rowOff>152400</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619</xdr:row>
      <xdr:rowOff>28575</xdr:rowOff>
    </xdr:from>
    <xdr:to>
      <xdr:col>3</xdr:col>
      <xdr:colOff>1552575</xdr:colOff>
      <xdr:row>627</xdr:row>
      <xdr:rowOff>133350</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628</xdr:row>
      <xdr:rowOff>28575</xdr:rowOff>
    </xdr:from>
    <xdr:to>
      <xdr:col>3</xdr:col>
      <xdr:colOff>1552575</xdr:colOff>
      <xdr:row>635</xdr:row>
      <xdr:rowOff>152400</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636</xdr:row>
      <xdr:rowOff>28575</xdr:rowOff>
    </xdr:from>
    <xdr:to>
      <xdr:col>3</xdr:col>
      <xdr:colOff>1552575</xdr:colOff>
      <xdr:row>644</xdr:row>
      <xdr:rowOff>133350</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645</xdr:row>
      <xdr:rowOff>38100</xdr:rowOff>
    </xdr:from>
    <xdr:to>
      <xdr:col>3</xdr:col>
      <xdr:colOff>1552575</xdr:colOff>
      <xdr:row>646</xdr:row>
      <xdr:rowOff>638175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647</xdr:row>
      <xdr:rowOff>28575</xdr:rowOff>
    </xdr:from>
    <xdr:to>
      <xdr:col>3</xdr:col>
      <xdr:colOff>1552575</xdr:colOff>
      <xdr:row>647</xdr:row>
      <xdr:rowOff>1266825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648</xdr:row>
      <xdr:rowOff>28575</xdr:rowOff>
    </xdr:from>
    <xdr:to>
      <xdr:col>3</xdr:col>
      <xdr:colOff>1552575</xdr:colOff>
      <xdr:row>648</xdr:row>
      <xdr:rowOff>1266825</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649</xdr:row>
      <xdr:rowOff>38100</xdr:rowOff>
    </xdr:from>
    <xdr:to>
      <xdr:col>3</xdr:col>
      <xdr:colOff>1552575</xdr:colOff>
      <xdr:row>650</xdr:row>
      <xdr:rowOff>638175</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651</xdr:row>
      <xdr:rowOff>28575</xdr:rowOff>
    </xdr:from>
    <xdr:to>
      <xdr:col>3</xdr:col>
      <xdr:colOff>1552575</xdr:colOff>
      <xdr:row>651</xdr:row>
      <xdr:rowOff>1266825</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652</xdr:row>
      <xdr:rowOff>28575</xdr:rowOff>
    </xdr:from>
    <xdr:to>
      <xdr:col>3</xdr:col>
      <xdr:colOff>1552575</xdr:colOff>
      <xdr:row>657</xdr:row>
      <xdr:rowOff>209550</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658</xdr:row>
      <xdr:rowOff>28575</xdr:rowOff>
    </xdr:from>
    <xdr:to>
      <xdr:col>3</xdr:col>
      <xdr:colOff>1552575</xdr:colOff>
      <xdr:row>661</xdr:row>
      <xdr:rowOff>209550</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662</xdr:row>
      <xdr:rowOff>28575</xdr:rowOff>
    </xdr:from>
    <xdr:to>
      <xdr:col>3</xdr:col>
      <xdr:colOff>1552575</xdr:colOff>
      <xdr:row>665</xdr:row>
      <xdr:rowOff>209550</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666</xdr:row>
      <xdr:rowOff>28575</xdr:rowOff>
    </xdr:from>
    <xdr:to>
      <xdr:col>3</xdr:col>
      <xdr:colOff>1552575</xdr:colOff>
      <xdr:row>669</xdr:row>
      <xdr:rowOff>209550</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670</xdr:row>
      <xdr:rowOff>28575</xdr:rowOff>
    </xdr:from>
    <xdr:to>
      <xdr:col>3</xdr:col>
      <xdr:colOff>1552575</xdr:colOff>
      <xdr:row>674</xdr:row>
      <xdr:rowOff>333375</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675</xdr:row>
      <xdr:rowOff>28575</xdr:rowOff>
    </xdr:from>
    <xdr:to>
      <xdr:col>3</xdr:col>
      <xdr:colOff>1552575</xdr:colOff>
      <xdr:row>675</xdr:row>
      <xdr:rowOff>1266825</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676</xdr:row>
      <xdr:rowOff>28575</xdr:rowOff>
    </xdr:from>
    <xdr:to>
      <xdr:col>3</xdr:col>
      <xdr:colOff>1552575</xdr:colOff>
      <xdr:row>679</xdr:row>
      <xdr:rowOff>209550</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680</xdr:row>
      <xdr:rowOff>38100</xdr:rowOff>
    </xdr:from>
    <xdr:to>
      <xdr:col>3</xdr:col>
      <xdr:colOff>1552575</xdr:colOff>
      <xdr:row>681</xdr:row>
      <xdr:rowOff>638175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682</xdr:row>
      <xdr:rowOff>28575</xdr:rowOff>
    </xdr:from>
    <xdr:to>
      <xdr:col>3</xdr:col>
      <xdr:colOff>1552575</xdr:colOff>
      <xdr:row>684</xdr:row>
      <xdr:rowOff>419100</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685</xdr:row>
      <xdr:rowOff>38100</xdr:rowOff>
    </xdr:from>
    <xdr:to>
      <xdr:col>3</xdr:col>
      <xdr:colOff>1552575</xdr:colOff>
      <xdr:row>686</xdr:row>
      <xdr:rowOff>638175</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687</xdr:row>
      <xdr:rowOff>28575</xdr:rowOff>
    </xdr:from>
    <xdr:to>
      <xdr:col>3</xdr:col>
      <xdr:colOff>1552575</xdr:colOff>
      <xdr:row>687</xdr:row>
      <xdr:rowOff>1266825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688</xdr:row>
      <xdr:rowOff>38100</xdr:rowOff>
    </xdr:from>
    <xdr:to>
      <xdr:col>3</xdr:col>
      <xdr:colOff>1552575</xdr:colOff>
      <xdr:row>689</xdr:row>
      <xdr:rowOff>638175</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690</xdr:row>
      <xdr:rowOff>28575</xdr:rowOff>
    </xdr:from>
    <xdr:to>
      <xdr:col>3</xdr:col>
      <xdr:colOff>1552575</xdr:colOff>
      <xdr:row>690</xdr:row>
      <xdr:rowOff>1266825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691</xdr:row>
      <xdr:rowOff>38100</xdr:rowOff>
    </xdr:from>
    <xdr:to>
      <xdr:col>3</xdr:col>
      <xdr:colOff>1552575</xdr:colOff>
      <xdr:row>692</xdr:row>
      <xdr:rowOff>638175</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693</xdr:row>
      <xdr:rowOff>28575</xdr:rowOff>
    </xdr:from>
    <xdr:to>
      <xdr:col>3</xdr:col>
      <xdr:colOff>1552575</xdr:colOff>
      <xdr:row>693</xdr:row>
      <xdr:rowOff>1266825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694</xdr:row>
      <xdr:rowOff>28575</xdr:rowOff>
    </xdr:from>
    <xdr:to>
      <xdr:col>3</xdr:col>
      <xdr:colOff>1552575</xdr:colOff>
      <xdr:row>694</xdr:row>
      <xdr:rowOff>1266825</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695</xdr:row>
      <xdr:rowOff>28575</xdr:rowOff>
    </xdr:from>
    <xdr:to>
      <xdr:col>3</xdr:col>
      <xdr:colOff>1552575</xdr:colOff>
      <xdr:row>703</xdr:row>
      <xdr:rowOff>133350</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705</xdr:row>
      <xdr:rowOff>28575</xdr:rowOff>
    </xdr:from>
    <xdr:to>
      <xdr:col>3</xdr:col>
      <xdr:colOff>1552575</xdr:colOff>
      <xdr:row>710</xdr:row>
      <xdr:rowOff>209550</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711</xdr:row>
      <xdr:rowOff>28575</xdr:rowOff>
    </xdr:from>
    <xdr:to>
      <xdr:col>3</xdr:col>
      <xdr:colOff>1552575</xdr:colOff>
      <xdr:row>718</xdr:row>
      <xdr:rowOff>152400</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719</xdr:row>
      <xdr:rowOff>28575</xdr:rowOff>
    </xdr:from>
    <xdr:to>
      <xdr:col>3</xdr:col>
      <xdr:colOff>1552575</xdr:colOff>
      <xdr:row>719</xdr:row>
      <xdr:rowOff>1266825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720</xdr:row>
      <xdr:rowOff>28575</xdr:rowOff>
    </xdr:from>
    <xdr:to>
      <xdr:col>3</xdr:col>
      <xdr:colOff>1552575</xdr:colOff>
      <xdr:row>720</xdr:row>
      <xdr:rowOff>1266825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721</xdr:row>
      <xdr:rowOff>28575</xdr:rowOff>
    </xdr:from>
    <xdr:to>
      <xdr:col>3</xdr:col>
      <xdr:colOff>1552575</xdr:colOff>
      <xdr:row>721</xdr:row>
      <xdr:rowOff>1266825</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722</xdr:row>
      <xdr:rowOff>28575</xdr:rowOff>
    </xdr:from>
    <xdr:to>
      <xdr:col>3</xdr:col>
      <xdr:colOff>1552575</xdr:colOff>
      <xdr:row>722</xdr:row>
      <xdr:rowOff>1266825</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723</xdr:row>
      <xdr:rowOff>38100</xdr:rowOff>
    </xdr:from>
    <xdr:to>
      <xdr:col>3</xdr:col>
      <xdr:colOff>1552575</xdr:colOff>
      <xdr:row>724</xdr:row>
      <xdr:rowOff>638175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725</xdr:row>
      <xdr:rowOff>28575</xdr:rowOff>
    </xdr:from>
    <xdr:to>
      <xdr:col>3</xdr:col>
      <xdr:colOff>1552575</xdr:colOff>
      <xdr:row>725</xdr:row>
      <xdr:rowOff>1266825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726</xdr:row>
      <xdr:rowOff>28575</xdr:rowOff>
    </xdr:from>
    <xdr:to>
      <xdr:col>3</xdr:col>
      <xdr:colOff>1552575</xdr:colOff>
      <xdr:row>730</xdr:row>
      <xdr:rowOff>333375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731</xdr:row>
      <xdr:rowOff>28575</xdr:rowOff>
    </xdr:from>
    <xdr:to>
      <xdr:col>3</xdr:col>
      <xdr:colOff>1552575</xdr:colOff>
      <xdr:row>734</xdr:row>
      <xdr:rowOff>209550</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735</xdr:row>
      <xdr:rowOff>28575</xdr:rowOff>
    </xdr:from>
    <xdr:to>
      <xdr:col>3</xdr:col>
      <xdr:colOff>1552575</xdr:colOff>
      <xdr:row>739</xdr:row>
      <xdr:rowOff>333375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740</xdr:row>
      <xdr:rowOff>28575</xdr:rowOff>
    </xdr:from>
    <xdr:to>
      <xdr:col>3</xdr:col>
      <xdr:colOff>1552575</xdr:colOff>
      <xdr:row>743</xdr:row>
      <xdr:rowOff>209550</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744</xdr:row>
      <xdr:rowOff>28575</xdr:rowOff>
    </xdr:from>
    <xdr:to>
      <xdr:col>3</xdr:col>
      <xdr:colOff>1552575</xdr:colOff>
      <xdr:row>747</xdr:row>
      <xdr:rowOff>209550</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748</xdr:row>
      <xdr:rowOff>28575</xdr:rowOff>
    </xdr:from>
    <xdr:to>
      <xdr:col>3</xdr:col>
      <xdr:colOff>1552575</xdr:colOff>
      <xdr:row>752</xdr:row>
      <xdr:rowOff>333375</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753</xdr:row>
      <xdr:rowOff>28575</xdr:rowOff>
    </xdr:from>
    <xdr:to>
      <xdr:col>3</xdr:col>
      <xdr:colOff>1552575</xdr:colOff>
      <xdr:row>756</xdr:row>
      <xdr:rowOff>209550</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757</xdr:row>
      <xdr:rowOff>28575</xdr:rowOff>
    </xdr:from>
    <xdr:to>
      <xdr:col>3</xdr:col>
      <xdr:colOff>1552575</xdr:colOff>
      <xdr:row>760</xdr:row>
      <xdr:rowOff>209550</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761</xdr:row>
      <xdr:rowOff>38100</xdr:rowOff>
    </xdr:from>
    <xdr:to>
      <xdr:col>3</xdr:col>
      <xdr:colOff>1552575</xdr:colOff>
      <xdr:row>762</xdr:row>
      <xdr:rowOff>638175</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763</xdr:row>
      <xdr:rowOff>28575</xdr:rowOff>
    </xdr:from>
    <xdr:to>
      <xdr:col>3</xdr:col>
      <xdr:colOff>1552575</xdr:colOff>
      <xdr:row>766</xdr:row>
      <xdr:rowOff>209550</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767</xdr:row>
      <xdr:rowOff>28575</xdr:rowOff>
    </xdr:from>
    <xdr:to>
      <xdr:col>3</xdr:col>
      <xdr:colOff>1552575</xdr:colOff>
      <xdr:row>769</xdr:row>
      <xdr:rowOff>419100</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770</xdr:row>
      <xdr:rowOff>28575</xdr:rowOff>
    </xdr:from>
    <xdr:to>
      <xdr:col>3</xdr:col>
      <xdr:colOff>1552575</xdr:colOff>
      <xdr:row>773</xdr:row>
      <xdr:rowOff>209550</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774</xdr:row>
      <xdr:rowOff>28575</xdr:rowOff>
    </xdr:from>
    <xdr:to>
      <xdr:col>3</xdr:col>
      <xdr:colOff>1552575</xdr:colOff>
      <xdr:row>774</xdr:row>
      <xdr:rowOff>1266825</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775</xdr:row>
      <xdr:rowOff>28575</xdr:rowOff>
    </xdr:from>
    <xdr:to>
      <xdr:col>3</xdr:col>
      <xdr:colOff>1552575</xdr:colOff>
      <xdr:row>779</xdr:row>
      <xdr:rowOff>333375</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780</xdr:row>
      <xdr:rowOff>28575</xdr:rowOff>
    </xdr:from>
    <xdr:to>
      <xdr:col>3</xdr:col>
      <xdr:colOff>1552575</xdr:colOff>
      <xdr:row>780</xdr:row>
      <xdr:rowOff>1266825</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781</xdr:row>
      <xdr:rowOff>38100</xdr:rowOff>
    </xdr:from>
    <xdr:to>
      <xdr:col>3</xdr:col>
      <xdr:colOff>1552575</xdr:colOff>
      <xdr:row>782</xdr:row>
      <xdr:rowOff>638175</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783</xdr:row>
      <xdr:rowOff>28575</xdr:rowOff>
    </xdr:from>
    <xdr:to>
      <xdr:col>3</xdr:col>
      <xdr:colOff>1552575</xdr:colOff>
      <xdr:row>783</xdr:row>
      <xdr:rowOff>1266825</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784</xdr:row>
      <xdr:rowOff>28575</xdr:rowOff>
    </xdr:from>
    <xdr:to>
      <xdr:col>3</xdr:col>
      <xdr:colOff>1552575</xdr:colOff>
      <xdr:row>787</xdr:row>
      <xdr:rowOff>209550</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788</xdr:row>
      <xdr:rowOff>38100</xdr:rowOff>
    </xdr:from>
    <xdr:to>
      <xdr:col>3</xdr:col>
      <xdr:colOff>1552575</xdr:colOff>
      <xdr:row>789</xdr:row>
      <xdr:rowOff>638175</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790</xdr:row>
      <xdr:rowOff>28575</xdr:rowOff>
    </xdr:from>
    <xdr:to>
      <xdr:col>3</xdr:col>
      <xdr:colOff>1552575</xdr:colOff>
      <xdr:row>793</xdr:row>
      <xdr:rowOff>209550</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794</xdr:row>
      <xdr:rowOff>28575</xdr:rowOff>
    </xdr:from>
    <xdr:to>
      <xdr:col>3</xdr:col>
      <xdr:colOff>1552575</xdr:colOff>
      <xdr:row>797</xdr:row>
      <xdr:rowOff>209550</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798</xdr:row>
      <xdr:rowOff>28575</xdr:rowOff>
    </xdr:from>
    <xdr:to>
      <xdr:col>3</xdr:col>
      <xdr:colOff>1552575</xdr:colOff>
      <xdr:row>800</xdr:row>
      <xdr:rowOff>419100</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801</xdr:row>
      <xdr:rowOff>28575</xdr:rowOff>
    </xdr:from>
    <xdr:to>
      <xdr:col>3</xdr:col>
      <xdr:colOff>1552575</xdr:colOff>
      <xdr:row>804</xdr:row>
      <xdr:rowOff>209550</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805</xdr:row>
      <xdr:rowOff>38100</xdr:rowOff>
    </xdr:from>
    <xdr:to>
      <xdr:col>3</xdr:col>
      <xdr:colOff>1552575</xdr:colOff>
      <xdr:row>806</xdr:row>
      <xdr:rowOff>638175</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807</xdr:row>
      <xdr:rowOff>28575</xdr:rowOff>
    </xdr:from>
    <xdr:to>
      <xdr:col>3</xdr:col>
      <xdr:colOff>1552575</xdr:colOff>
      <xdr:row>807</xdr:row>
      <xdr:rowOff>1266825</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808</xdr:row>
      <xdr:rowOff>28575</xdr:rowOff>
    </xdr:from>
    <xdr:to>
      <xdr:col>3</xdr:col>
      <xdr:colOff>1552575</xdr:colOff>
      <xdr:row>808</xdr:row>
      <xdr:rowOff>1266825</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809</xdr:row>
      <xdr:rowOff>28575</xdr:rowOff>
    </xdr:from>
    <xdr:to>
      <xdr:col>3</xdr:col>
      <xdr:colOff>1552575</xdr:colOff>
      <xdr:row>809</xdr:row>
      <xdr:rowOff>1266825</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810</xdr:row>
      <xdr:rowOff>28575</xdr:rowOff>
    </xdr:from>
    <xdr:to>
      <xdr:col>3</xdr:col>
      <xdr:colOff>1552575</xdr:colOff>
      <xdr:row>813</xdr:row>
      <xdr:rowOff>209550</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814</xdr:row>
      <xdr:rowOff>28575</xdr:rowOff>
    </xdr:from>
    <xdr:to>
      <xdr:col>3</xdr:col>
      <xdr:colOff>1552575</xdr:colOff>
      <xdr:row>818</xdr:row>
      <xdr:rowOff>333375</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819</xdr:row>
      <xdr:rowOff>28575</xdr:rowOff>
    </xdr:from>
    <xdr:to>
      <xdr:col>3</xdr:col>
      <xdr:colOff>1552575</xdr:colOff>
      <xdr:row>822</xdr:row>
      <xdr:rowOff>209550</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11</xdr:row>
      <xdr:rowOff>0</xdr:rowOff>
    </xdr:from>
    <xdr:to>
      <xdr:col>7</xdr:col>
      <xdr:colOff>3175</xdr:colOff>
      <xdr:row>25</xdr:row>
      <xdr:rowOff>76200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155575</xdr:colOff>
      <xdr:row>11</xdr:row>
      <xdr:rowOff>0</xdr:rowOff>
    </xdr:from>
    <xdr:to>
      <xdr:col>11</xdr:col>
      <xdr:colOff>3175</xdr:colOff>
      <xdr:row>25</xdr:row>
      <xdr:rowOff>76200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823"/>
  <sheetViews>
    <sheetView tabSelected="1" workbookViewId="0">
      <pane xSplit="4" ySplit="3" topLeftCell="E4" activePane="bottomRight" state="frozen"/>
      <selection pane="topRight" activeCell="G1" sqref="G1"/>
      <selection pane="bottomLeft" activeCell="A6" sqref="A6"/>
      <selection pane="bottomRight" activeCell="G6" sqref="G6"/>
    </sheetView>
  </sheetViews>
  <sheetFormatPr defaultColWidth="10.5" defaultRowHeight="11.45" customHeight="1" x14ac:dyDescent="0.3"/>
  <cols>
    <col min="1" max="1" width="8.1640625" style="1" customWidth="1"/>
    <col min="2" max="2" width="14" style="1" customWidth="1"/>
    <col min="3" max="3" width="11.33203125" style="1" customWidth="1"/>
    <col min="4" max="4" width="29.83203125" style="1" customWidth="1" collapsed="1"/>
    <col min="5" max="5" width="15.5" style="1" customWidth="1"/>
    <col min="6" max="6" width="10.5" style="1" customWidth="1"/>
    <col min="7" max="7" width="19.83203125" style="1" customWidth="1"/>
    <col min="8" max="8" width="11.6640625" style="1" customWidth="1"/>
    <col min="9" max="9" width="14.1640625" style="1" customWidth="1"/>
    <col min="10" max="10" width="16.1640625" style="3" customWidth="1"/>
    <col min="11" max="11" width="10" style="1" customWidth="1"/>
    <col min="12" max="12" width="17.5" style="1" customWidth="1"/>
    <col min="13" max="13" width="17.33203125" style="1" customWidth="1"/>
    <col min="14" max="15" width="10.5" style="1" customWidth="1"/>
    <col min="16" max="16" width="17.5" style="1" customWidth="1"/>
    <col min="17" max="17" width="9.1640625" style="1" customWidth="1"/>
    <col min="18" max="18" width="9.33203125" style="4" customWidth="1"/>
    <col min="19" max="19" width="10" style="2" customWidth="1"/>
    <col min="20" max="20" width="10.5" style="1" customWidth="1"/>
    <col min="21" max="21" width="7.664062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6"/>
      <c r="B2" s="36"/>
      <c r="C2" s="36"/>
      <c r="D2" s="36"/>
      <c r="E2" s="36"/>
      <c r="F2" s="36"/>
      <c r="G2" s="36"/>
      <c r="H2" s="36"/>
      <c r="I2" s="36"/>
      <c r="J2" s="37"/>
      <c r="K2" s="36"/>
      <c r="L2" s="36"/>
      <c r="M2" s="36"/>
      <c r="N2" s="36"/>
      <c r="O2" s="36"/>
      <c r="P2" s="36"/>
      <c r="Q2" s="36"/>
      <c r="R2" s="38"/>
      <c r="S2" s="36"/>
      <c r="T2" s="36"/>
      <c r="U2" s="36"/>
      <c r="V2" s="36"/>
      <c r="W2" s="36"/>
      <c r="X2" s="36"/>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693</v>
      </c>
      <c r="T3" s="10" t="s">
        <v>18</v>
      </c>
      <c r="U3" s="10" t="s">
        <v>19</v>
      </c>
      <c r="V3" s="7" t="s">
        <v>20</v>
      </c>
      <c r="W3" s="7" t="s">
        <v>21</v>
      </c>
      <c r="X3" s="5" t="s">
        <v>22</v>
      </c>
    </row>
    <row r="4" spans="1:24" s="1" customFormat="1" ht="26.1" customHeight="1" x14ac:dyDescent="0.3">
      <c r="A4" s="11" t="s">
        <v>23</v>
      </c>
      <c r="B4" s="11" t="s">
        <v>24</v>
      </c>
      <c r="C4" s="12" t="s">
        <v>25</v>
      </c>
      <c r="D4" s="53"/>
      <c r="E4" s="39" t="str">
        <f>HYPERLINK("https://www.google.ru/search?q=MB62A8LT-BK&amp;newwindow=1&amp;tbm=isch","Еще фото")</f>
        <v>Еще фото</v>
      </c>
      <c r="F4" s="13"/>
      <c r="G4" s="11" t="s">
        <v>26</v>
      </c>
      <c r="H4" s="11" t="s">
        <v>27</v>
      </c>
      <c r="I4" s="14" t="s">
        <v>26</v>
      </c>
      <c r="J4" s="14" t="s">
        <v>28</v>
      </c>
      <c r="K4" s="15" t="s">
        <v>29</v>
      </c>
      <c r="L4" s="56" t="s">
        <v>30</v>
      </c>
      <c r="M4" s="14"/>
      <c r="N4" s="14" t="s">
        <v>31</v>
      </c>
      <c r="O4" s="14"/>
      <c r="P4" s="15" t="s">
        <v>32</v>
      </c>
      <c r="Q4" s="16">
        <v>10699</v>
      </c>
      <c r="R4" s="17">
        <v>45</v>
      </c>
      <c r="S4" s="18">
        <v>6767.1174999999994</v>
      </c>
      <c r="T4" s="19" t="s">
        <v>33</v>
      </c>
      <c r="U4" s="20" t="s">
        <v>34</v>
      </c>
      <c r="V4" s="21" t="s">
        <v>35</v>
      </c>
      <c r="W4" s="22">
        <v>3</v>
      </c>
      <c r="X4" s="23"/>
    </row>
    <row r="5" spans="1:24" s="1" customFormat="1" ht="26.1" customHeight="1" x14ac:dyDescent="0.3">
      <c r="A5" s="24" t="s">
        <v>23</v>
      </c>
      <c r="B5" s="24" t="s">
        <v>24</v>
      </c>
      <c r="C5" s="12" t="s">
        <v>25</v>
      </c>
      <c r="D5" s="54"/>
      <c r="E5" s="39" t="str">
        <f>HYPERLINK("https://www.google.ru/search?q=MB62A8LT-BK&amp;newwindow=1&amp;tbm=isch","Еще фото")</f>
        <v>Еще фото</v>
      </c>
      <c r="F5" s="13"/>
      <c r="G5" s="24" t="s">
        <v>26</v>
      </c>
      <c r="H5" s="24" t="s">
        <v>27</v>
      </c>
      <c r="I5" s="24" t="s">
        <v>26</v>
      </c>
      <c r="J5" s="14" t="s">
        <v>28</v>
      </c>
      <c r="K5" s="15" t="s">
        <v>29</v>
      </c>
      <c r="L5" s="57"/>
      <c r="M5" s="14"/>
      <c r="N5" s="14" t="s">
        <v>31</v>
      </c>
      <c r="O5" s="14"/>
      <c r="P5" s="15" t="s">
        <v>32</v>
      </c>
      <c r="Q5" s="16">
        <v>10699</v>
      </c>
      <c r="R5" s="17">
        <v>45</v>
      </c>
      <c r="S5" s="18">
        <v>6767.1174999999994</v>
      </c>
      <c r="T5" s="19" t="s">
        <v>33</v>
      </c>
      <c r="U5" s="20" t="s">
        <v>36</v>
      </c>
      <c r="V5" s="21" t="s">
        <v>37</v>
      </c>
      <c r="W5" s="22">
        <v>4</v>
      </c>
      <c r="X5" s="23"/>
    </row>
    <row r="6" spans="1:24" s="1" customFormat="1" ht="26.1" customHeight="1" x14ac:dyDescent="0.3">
      <c r="A6" s="24" t="s">
        <v>23</v>
      </c>
      <c r="B6" s="24" t="s">
        <v>24</v>
      </c>
      <c r="C6" s="12" t="s">
        <v>25</v>
      </c>
      <c r="D6" s="54"/>
      <c r="E6" s="39" t="str">
        <f>HYPERLINK("https://www.google.ru/search?q=MB62A8LT-BK&amp;newwindow=1&amp;tbm=isch","Еще фото")</f>
        <v>Еще фото</v>
      </c>
      <c r="F6" s="13"/>
      <c r="G6" s="24" t="s">
        <v>26</v>
      </c>
      <c r="H6" s="24" t="s">
        <v>27</v>
      </c>
      <c r="I6" s="24" t="s">
        <v>26</v>
      </c>
      <c r="J6" s="14" t="s">
        <v>28</v>
      </c>
      <c r="K6" s="15" t="s">
        <v>29</v>
      </c>
      <c r="L6" s="57"/>
      <c r="M6" s="14"/>
      <c r="N6" s="14" t="s">
        <v>31</v>
      </c>
      <c r="O6" s="14"/>
      <c r="P6" s="15" t="s">
        <v>32</v>
      </c>
      <c r="Q6" s="16">
        <v>10699</v>
      </c>
      <c r="R6" s="17">
        <v>45</v>
      </c>
      <c r="S6" s="18">
        <v>6767.1174999999994</v>
      </c>
      <c r="T6" s="19" t="s">
        <v>33</v>
      </c>
      <c r="U6" s="20" t="s">
        <v>38</v>
      </c>
      <c r="V6" s="21" t="s">
        <v>39</v>
      </c>
      <c r="W6" s="22">
        <v>4</v>
      </c>
      <c r="X6" s="23"/>
    </row>
    <row r="7" spans="1:24" s="1" customFormat="1" ht="26.1" customHeight="1" x14ac:dyDescent="0.3">
      <c r="A7" s="24" t="s">
        <v>23</v>
      </c>
      <c r="B7" s="24" t="s">
        <v>24</v>
      </c>
      <c r="C7" s="12" t="s">
        <v>25</v>
      </c>
      <c r="D7" s="55"/>
      <c r="E7" s="39" t="str">
        <f>HYPERLINK("https://www.google.ru/search?q=MB62A8LT-BK&amp;newwindow=1&amp;tbm=isch","Еще фото")</f>
        <v>Еще фото</v>
      </c>
      <c r="F7" s="13"/>
      <c r="G7" s="24" t="s">
        <v>26</v>
      </c>
      <c r="H7" s="24" t="s">
        <v>27</v>
      </c>
      <c r="I7" s="24" t="s">
        <v>26</v>
      </c>
      <c r="J7" s="14" t="s">
        <v>28</v>
      </c>
      <c r="K7" s="15" t="s">
        <v>29</v>
      </c>
      <c r="L7" s="58"/>
      <c r="M7" s="14"/>
      <c r="N7" s="14" t="s">
        <v>31</v>
      </c>
      <c r="O7" s="14"/>
      <c r="P7" s="15" t="s">
        <v>32</v>
      </c>
      <c r="Q7" s="16">
        <v>10699</v>
      </c>
      <c r="R7" s="17">
        <v>45</v>
      </c>
      <c r="S7" s="18">
        <v>6767.1174999999994</v>
      </c>
      <c r="T7" s="19" t="s">
        <v>33</v>
      </c>
      <c r="U7" s="20" t="s">
        <v>40</v>
      </c>
      <c r="V7" s="21" t="s">
        <v>41</v>
      </c>
      <c r="W7" s="22">
        <v>1</v>
      </c>
      <c r="X7" s="23"/>
    </row>
    <row r="8" spans="1:24" s="1" customFormat="1" ht="21" customHeight="1" x14ac:dyDescent="0.3">
      <c r="A8" s="11" t="s">
        <v>23</v>
      </c>
      <c r="B8" s="11" t="s">
        <v>24</v>
      </c>
      <c r="C8" s="25" t="s">
        <v>42</v>
      </c>
      <c r="D8" s="53"/>
      <c r="E8" s="39" t="str">
        <f>HYPERLINK("https://www.google.ru/search?q=MB62A8LT-YST&amp;newwindow=1&amp;tbm=isch","Еще фото")</f>
        <v>Еще фото</v>
      </c>
      <c r="F8" s="13"/>
      <c r="G8" s="11" t="s">
        <v>26</v>
      </c>
      <c r="H8" s="11" t="s">
        <v>27</v>
      </c>
      <c r="I8" s="14" t="s">
        <v>26</v>
      </c>
      <c r="J8" s="14" t="s">
        <v>28</v>
      </c>
      <c r="K8" s="15" t="s">
        <v>29</v>
      </c>
      <c r="L8" s="56" t="s">
        <v>30</v>
      </c>
      <c r="M8" s="14"/>
      <c r="N8" s="14" t="s">
        <v>43</v>
      </c>
      <c r="O8" s="14"/>
      <c r="P8" s="15" t="s">
        <v>32</v>
      </c>
      <c r="Q8" s="16">
        <v>10699</v>
      </c>
      <c r="R8" s="17">
        <v>45</v>
      </c>
      <c r="S8" s="18">
        <v>6767.1174999999994</v>
      </c>
      <c r="T8" s="19" t="s">
        <v>33</v>
      </c>
      <c r="U8" s="20" t="s">
        <v>34</v>
      </c>
      <c r="V8" s="21" t="s">
        <v>35</v>
      </c>
      <c r="W8" s="22">
        <v>9</v>
      </c>
      <c r="X8" s="23"/>
    </row>
    <row r="9" spans="1:24" s="1" customFormat="1" ht="21" customHeight="1" x14ac:dyDescent="0.3">
      <c r="A9" s="24" t="s">
        <v>23</v>
      </c>
      <c r="B9" s="24" t="s">
        <v>24</v>
      </c>
      <c r="C9" s="26" t="s">
        <v>42</v>
      </c>
      <c r="D9" s="54"/>
      <c r="E9" s="39" t="str">
        <f>HYPERLINK("https://www.google.ru/search?q=MB62A8LT-YST&amp;newwindow=1&amp;tbm=isch","Еще фото")</f>
        <v>Еще фото</v>
      </c>
      <c r="F9" s="13"/>
      <c r="G9" s="24" t="s">
        <v>26</v>
      </c>
      <c r="H9" s="24" t="s">
        <v>27</v>
      </c>
      <c r="I9" s="24" t="s">
        <v>26</v>
      </c>
      <c r="J9" s="14" t="s">
        <v>28</v>
      </c>
      <c r="K9" s="15" t="s">
        <v>29</v>
      </c>
      <c r="L9" s="57"/>
      <c r="M9" s="14"/>
      <c r="N9" s="14" t="s">
        <v>43</v>
      </c>
      <c r="O9" s="14"/>
      <c r="P9" s="15" t="s">
        <v>32</v>
      </c>
      <c r="Q9" s="16">
        <v>10699</v>
      </c>
      <c r="R9" s="17">
        <v>45</v>
      </c>
      <c r="S9" s="18">
        <v>6767.1174999999994</v>
      </c>
      <c r="T9" s="19" t="s">
        <v>33</v>
      </c>
      <c r="U9" s="20" t="s">
        <v>36</v>
      </c>
      <c r="V9" s="21" t="s">
        <v>37</v>
      </c>
      <c r="W9" s="22">
        <v>23</v>
      </c>
      <c r="X9" s="23"/>
    </row>
    <row r="10" spans="1:24" s="1" customFormat="1" ht="21" customHeight="1" x14ac:dyDescent="0.3">
      <c r="A10" s="24" t="s">
        <v>23</v>
      </c>
      <c r="B10" s="24" t="s">
        <v>24</v>
      </c>
      <c r="C10" s="26" t="s">
        <v>42</v>
      </c>
      <c r="D10" s="54"/>
      <c r="E10" s="39" t="str">
        <f>HYPERLINK("https://www.google.ru/search?q=MB62A8LT-YST&amp;newwindow=1&amp;tbm=isch","Еще фото")</f>
        <v>Еще фото</v>
      </c>
      <c r="F10" s="13"/>
      <c r="G10" s="24" t="s">
        <v>26</v>
      </c>
      <c r="H10" s="24" t="s">
        <v>27</v>
      </c>
      <c r="I10" s="24" t="s">
        <v>26</v>
      </c>
      <c r="J10" s="14" t="s">
        <v>28</v>
      </c>
      <c r="K10" s="15" t="s">
        <v>29</v>
      </c>
      <c r="L10" s="57"/>
      <c r="M10" s="14"/>
      <c r="N10" s="14" t="s">
        <v>43</v>
      </c>
      <c r="O10" s="14"/>
      <c r="P10" s="15" t="s">
        <v>32</v>
      </c>
      <c r="Q10" s="16">
        <v>10699</v>
      </c>
      <c r="R10" s="17">
        <v>45</v>
      </c>
      <c r="S10" s="18">
        <v>6767.1174999999994</v>
      </c>
      <c r="T10" s="19" t="s">
        <v>33</v>
      </c>
      <c r="U10" s="20" t="s">
        <v>38</v>
      </c>
      <c r="V10" s="21" t="s">
        <v>39</v>
      </c>
      <c r="W10" s="22">
        <v>22</v>
      </c>
      <c r="X10" s="23"/>
    </row>
    <row r="11" spans="1:24" s="1" customFormat="1" ht="21" customHeight="1" x14ac:dyDescent="0.3">
      <c r="A11" s="24" t="s">
        <v>23</v>
      </c>
      <c r="B11" s="24" t="s">
        <v>24</v>
      </c>
      <c r="C11" s="26" t="s">
        <v>42</v>
      </c>
      <c r="D11" s="54"/>
      <c r="E11" s="39" t="str">
        <f>HYPERLINK("https://www.google.ru/search?q=MB62A8LT-YST&amp;newwindow=1&amp;tbm=isch","Еще фото")</f>
        <v>Еще фото</v>
      </c>
      <c r="F11" s="13"/>
      <c r="G11" s="24" t="s">
        <v>26</v>
      </c>
      <c r="H11" s="24" t="s">
        <v>27</v>
      </c>
      <c r="I11" s="24" t="s">
        <v>26</v>
      </c>
      <c r="J11" s="14" t="s">
        <v>28</v>
      </c>
      <c r="K11" s="15" t="s">
        <v>29</v>
      </c>
      <c r="L11" s="57"/>
      <c r="M11" s="14"/>
      <c r="N11" s="14" t="s">
        <v>43</v>
      </c>
      <c r="O11" s="14"/>
      <c r="P11" s="15" t="s">
        <v>32</v>
      </c>
      <c r="Q11" s="16">
        <v>10699</v>
      </c>
      <c r="R11" s="17">
        <v>45</v>
      </c>
      <c r="S11" s="18">
        <v>6767.1174999999994</v>
      </c>
      <c r="T11" s="19" t="s">
        <v>33</v>
      </c>
      <c r="U11" s="20" t="s">
        <v>40</v>
      </c>
      <c r="V11" s="21" t="s">
        <v>41</v>
      </c>
      <c r="W11" s="22">
        <v>11</v>
      </c>
      <c r="X11" s="23"/>
    </row>
    <row r="12" spans="1:24" s="1" customFormat="1" ht="32.1" customHeight="1" x14ac:dyDescent="0.3">
      <c r="A12" s="24" t="s">
        <v>23</v>
      </c>
      <c r="B12" s="24" t="s">
        <v>24</v>
      </c>
      <c r="C12" s="26" t="s">
        <v>42</v>
      </c>
      <c r="D12" s="55"/>
      <c r="E12" s="39" t="str">
        <f>HYPERLINK("https://www.google.ru/search?q=MB62A8LT-YST&amp;newwindow=1&amp;tbm=isch","Еще фото")</f>
        <v>Еще фото</v>
      </c>
      <c r="F12" s="13"/>
      <c r="G12" s="24" t="s">
        <v>26</v>
      </c>
      <c r="H12" s="24" t="s">
        <v>27</v>
      </c>
      <c r="I12" s="24" t="s">
        <v>26</v>
      </c>
      <c r="J12" s="14" t="s">
        <v>28</v>
      </c>
      <c r="K12" s="15" t="s">
        <v>29</v>
      </c>
      <c r="L12" s="58"/>
      <c r="M12" s="14"/>
      <c r="N12" s="14" t="s">
        <v>43</v>
      </c>
      <c r="O12" s="14"/>
      <c r="P12" s="15" t="s">
        <v>32</v>
      </c>
      <c r="Q12" s="16">
        <v>10699</v>
      </c>
      <c r="R12" s="17">
        <v>45</v>
      </c>
      <c r="S12" s="18">
        <v>6767.1174999999994</v>
      </c>
      <c r="T12" s="19" t="s">
        <v>33</v>
      </c>
      <c r="U12" s="20" t="s">
        <v>44</v>
      </c>
      <c r="V12" s="21" t="s">
        <v>45</v>
      </c>
      <c r="W12" s="22">
        <v>1</v>
      </c>
      <c r="X12" s="23"/>
    </row>
    <row r="13" spans="1:24" s="1" customFormat="1" ht="108" customHeight="1" x14ac:dyDescent="0.3">
      <c r="A13" s="11" t="s">
        <v>23</v>
      </c>
      <c r="B13" s="11" t="s">
        <v>46</v>
      </c>
      <c r="C13" s="12" t="s">
        <v>47</v>
      </c>
      <c r="D13" s="27"/>
      <c r="E13" s="39" t="str">
        <f>HYPERLINK("https://www.google.ru/search?q=MB62Q2P6-BK&amp;newwindow=1&amp;tbm=isch","Еще фото")</f>
        <v>Еще фото</v>
      </c>
      <c r="F13" s="13"/>
      <c r="G13" s="11" t="s">
        <v>26</v>
      </c>
      <c r="H13" s="11" t="s">
        <v>27</v>
      </c>
      <c r="I13" s="14" t="s">
        <v>26</v>
      </c>
      <c r="J13" s="14" t="s">
        <v>28</v>
      </c>
      <c r="K13" s="15" t="s">
        <v>29</v>
      </c>
      <c r="L13" s="14" t="s">
        <v>48</v>
      </c>
      <c r="M13" s="14"/>
      <c r="N13" s="14" t="s">
        <v>31</v>
      </c>
      <c r="O13" s="14"/>
      <c r="P13" s="15" t="s">
        <v>49</v>
      </c>
      <c r="Q13" s="16">
        <v>7299</v>
      </c>
      <c r="R13" s="17">
        <v>45</v>
      </c>
      <c r="S13" s="18">
        <v>4616.6174999999994</v>
      </c>
      <c r="T13" s="19" t="s">
        <v>33</v>
      </c>
      <c r="U13" s="20" t="s">
        <v>38</v>
      </c>
      <c r="V13" s="21" t="s">
        <v>39</v>
      </c>
      <c r="W13" s="22">
        <v>30</v>
      </c>
      <c r="X13" s="23"/>
    </row>
    <row r="14" spans="1:24" s="1" customFormat="1" ht="26.1" customHeight="1" x14ac:dyDescent="0.3">
      <c r="A14" s="11" t="s">
        <v>23</v>
      </c>
      <c r="B14" s="11" t="s">
        <v>50</v>
      </c>
      <c r="C14" s="12" t="s">
        <v>51</v>
      </c>
      <c r="D14" s="53"/>
      <c r="E14" s="39" t="str">
        <f>HYPERLINK("https://www.google.ru/search?q=MB62R0FV-AAO&amp;newwindow=1&amp;tbm=isch","Еще фото")</f>
        <v>Еще фото</v>
      </c>
      <c r="F14" s="13"/>
      <c r="G14" s="11" t="s">
        <v>26</v>
      </c>
      <c r="H14" s="11" t="s">
        <v>27</v>
      </c>
      <c r="I14" s="14" t="s">
        <v>26</v>
      </c>
      <c r="J14" s="14" t="s">
        <v>28</v>
      </c>
      <c r="K14" s="15" t="s">
        <v>29</v>
      </c>
      <c r="L14" s="56" t="s">
        <v>52</v>
      </c>
      <c r="M14" s="14"/>
      <c r="N14" s="14" t="s">
        <v>53</v>
      </c>
      <c r="O14" s="14"/>
      <c r="P14" s="15" t="s">
        <v>54</v>
      </c>
      <c r="Q14" s="16">
        <v>14099</v>
      </c>
      <c r="R14" s="17">
        <v>45</v>
      </c>
      <c r="S14" s="18">
        <v>8917.6174999999985</v>
      </c>
      <c r="T14" s="19" t="s">
        <v>33</v>
      </c>
      <c r="U14" s="20" t="s">
        <v>34</v>
      </c>
      <c r="V14" s="21" t="s">
        <v>35</v>
      </c>
      <c r="W14" s="22">
        <v>5</v>
      </c>
      <c r="X14" s="23"/>
    </row>
    <row r="15" spans="1:24" s="1" customFormat="1" ht="26.1" customHeight="1" x14ac:dyDescent="0.3">
      <c r="A15" s="24" t="s">
        <v>23</v>
      </c>
      <c r="B15" s="24" t="s">
        <v>50</v>
      </c>
      <c r="C15" s="12" t="s">
        <v>51</v>
      </c>
      <c r="D15" s="54"/>
      <c r="E15" s="39" t="str">
        <f>HYPERLINK("https://www.google.ru/search?q=MB62R0FV-AAO&amp;newwindow=1&amp;tbm=isch","Еще фото")</f>
        <v>Еще фото</v>
      </c>
      <c r="F15" s="13"/>
      <c r="G15" s="24" t="s">
        <v>26</v>
      </c>
      <c r="H15" s="24" t="s">
        <v>27</v>
      </c>
      <c r="I15" s="24" t="s">
        <v>26</v>
      </c>
      <c r="J15" s="14" t="s">
        <v>28</v>
      </c>
      <c r="K15" s="15" t="s">
        <v>29</v>
      </c>
      <c r="L15" s="57"/>
      <c r="M15" s="14"/>
      <c r="N15" s="14" t="s">
        <v>53</v>
      </c>
      <c r="O15" s="14"/>
      <c r="P15" s="15" t="s">
        <v>54</v>
      </c>
      <c r="Q15" s="16">
        <v>14099</v>
      </c>
      <c r="R15" s="17">
        <v>45</v>
      </c>
      <c r="S15" s="18">
        <v>8917.6174999999985</v>
      </c>
      <c r="T15" s="19" t="s">
        <v>33</v>
      </c>
      <c r="U15" s="20" t="s">
        <v>36</v>
      </c>
      <c r="V15" s="21" t="s">
        <v>37</v>
      </c>
      <c r="W15" s="22">
        <v>13</v>
      </c>
      <c r="X15" s="23"/>
    </row>
    <row r="16" spans="1:24" s="1" customFormat="1" ht="26.1" customHeight="1" x14ac:dyDescent="0.3">
      <c r="A16" s="24" t="s">
        <v>23</v>
      </c>
      <c r="B16" s="24" t="s">
        <v>50</v>
      </c>
      <c r="C16" s="12" t="s">
        <v>51</v>
      </c>
      <c r="D16" s="54"/>
      <c r="E16" s="39" t="str">
        <f>HYPERLINK("https://www.google.ru/search?q=MB62R0FV-AAO&amp;newwindow=1&amp;tbm=isch","Еще фото")</f>
        <v>Еще фото</v>
      </c>
      <c r="F16" s="13"/>
      <c r="G16" s="24" t="s">
        <v>26</v>
      </c>
      <c r="H16" s="24" t="s">
        <v>27</v>
      </c>
      <c r="I16" s="24" t="s">
        <v>26</v>
      </c>
      <c r="J16" s="14" t="s">
        <v>28</v>
      </c>
      <c r="K16" s="15" t="s">
        <v>29</v>
      </c>
      <c r="L16" s="57"/>
      <c r="M16" s="14"/>
      <c r="N16" s="14" t="s">
        <v>53</v>
      </c>
      <c r="O16" s="14"/>
      <c r="P16" s="15" t="s">
        <v>54</v>
      </c>
      <c r="Q16" s="16">
        <v>14099</v>
      </c>
      <c r="R16" s="17">
        <v>45</v>
      </c>
      <c r="S16" s="18">
        <v>8917.6174999999985</v>
      </c>
      <c r="T16" s="19" t="s">
        <v>33</v>
      </c>
      <c r="U16" s="20" t="s">
        <v>38</v>
      </c>
      <c r="V16" s="21" t="s">
        <v>39</v>
      </c>
      <c r="W16" s="22">
        <v>12</v>
      </c>
      <c r="X16" s="23"/>
    </row>
    <row r="17" spans="1:24" s="1" customFormat="1" ht="26.1" customHeight="1" x14ac:dyDescent="0.3">
      <c r="A17" s="24" t="s">
        <v>23</v>
      </c>
      <c r="B17" s="24" t="s">
        <v>50</v>
      </c>
      <c r="C17" s="12" t="s">
        <v>51</v>
      </c>
      <c r="D17" s="55"/>
      <c r="E17" s="39" t="str">
        <f>HYPERLINK("https://www.google.ru/search?q=MB62R0FV-AAO&amp;newwindow=1&amp;tbm=isch","Еще фото")</f>
        <v>Еще фото</v>
      </c>
      <c r="F17" s="13"/>
      <c r="G17" s="24" t="s">
        <v>26</v>
      </c>
      <c r="H17" s="24" t="s">
        <v>27</v>
      </c>
      <c r="I17" s="24" t="s">
        <v>26</v>
      </c>
      <c r="J17" s="14" t="s">
        <v>28</v>
      </c>
      <c r="K17" s="15" t="s">
        <v>29</v>
      </c>
      <c r="L17" s="58"/>
      <c r="M17" s="14"/>
      <c r="N17" s="14" t="s">
        <v>53</v>
      </c>
      <c r="O17" s="14"/>
      <c r="P17" s="15" t="s">
        <v>54</v>
      </c>
      <c r="Q17" s="16">
        <v>14099</v>
      </c>
      <c r="R17" s="17">
        <v>45</v>
      </c>
      <c r="S17" s="18">
        <v>8917.6174999999985</v>
      </c>
      <c r="T17" s="19" t="s">
        <v>33</v>
      </c>
      <c r="U17" s="20" t="s">
        <v>40</v>
      </c>
      <c r="V17" s="21" t="s">
        <v>41</v>
      </c>
      <c r="W17" s="22">
        <v>7</v>
      </c>
      <c r="X17" s="23"/>
    </row>
    <row r="18" spans="1:24" s="1" customFormat="1" ht="51.95" customHeight="1" x14ac:dyDescent="0.3">
      <c r="A18" s="11" t="s">
        <v>23</v>
      </c>
      <c r="B18" s="11" t="s">
        <v>50</v>
      </c>
      <c r="C18" s="12" t="s">
        <v>55</v>
      </c>
      <c r="D18" s="59"/>
      <c r="E18" s="39" t="str">
        <f>HYPERLINK("https://www.google.ru/search?q=MB62R0FV-BK&amp;newwindow=1&amp;tbm=isch","Еще фото")</f>
        <v>Еще фото</v>
      </c>
      <c r="F18" s="13" t="s">
        <v>56</v>
      </c>
      <c r="G18" s="11" t="s">
        <v>26</v>
      </c>
      <c r="H18" s="11" t="s">
        <v>27</v>
      </c>
      <c r="I18" s="14" t="s">
        <v>26</v>
      </c>
      <c r="J18" s="14" t="s">
        <v>28</v>
      </c>
      <c r="K18" s="15" t="s">
        <v>29</v>
      </c>
      <c r="L18" s="56"/>
      <c r="M18" s="14"/>
      <c r="N18" s="14" t="s">
        <v>31</v>
      </c>
      <c r="O18" s="14"/>
      <c r="P18" s="15" t="s">
        <v>54</v>
      </c>
      <c r="Q18" s="16">
        <v>14099</v>
      </c>
      <c r="R18" s="17">
        <v>45</v>
      </c>
      <c r="S18" s="18">
        <v>8917.6174999999985</v>
      </c>
      <c r="T18" s="19" t="s">
        <v>33</v>
      </c>
      <c r="U18" s="20" t="s">
        <v>38</v>
      </c>
      <c r="V18" s="21" t="s">
        <v>39</v>
      </c>
      <c r="W18" s="22">
        <v>1</v>
      </c>
      <c r="X18" s="23"/>
    </row>
    <row r="19" spans="1:24" s="1" customFormat="1" ht="60.95" customHeight="1" x14ac:dyDescent="0.3">
      <c r="A19" s="24" t="s">
        <v>23</v>
      </c>
      <c r="B19" s="24" t="s">
        <v>50</v>
      </c>
      <c r="C19" s="12" t="s">
        <v>55</v>
      </c>
      <c r="D19" s="60"/>
      <c r="E19" s="39" t="str">
        <f>HYPERLINK("https://www.google.ru/search?q=MB62R0FV-BK&amp;newwindow=1&amp;tbm=isch","Еще фото")</f>
        <v>Еще фото</v>
      </c>
      <c r="F19" s="13" t="s">
        <v>56</v>
      </c>
      <c r="G19" s="24" t="s">
        <v>26</v>
      </c>
      <c r="H19" s="24" t="s">
        <v>27</v>
      </c>
      <c r="I19" s="24" t="s">
        <v>26</v>
      </c>
      <c r="J19" s="14" t="s">
        <v>28</v>
      </c>
      <c r="K19" s="15" t="s">
        <v>29</v>
      </c>
      <c r="L19" s="58"/>
      <c r="M19" s="14"/>
      <c r="N19" s="14" t="s">
        <v>31</v>
      </c>
      <c r="O19" s="14"/>
      <c r="P19" s="15" t="s">
        <v>54</v>
      </c>
      <c r="Q19" s="16">
        <v>14099</v>
      </c>
      <c r="R19" s="17">
        <v>45</v>
      </c>
      <c r="S19" s="18">
        <v>8917.6174999999985</v>
      </c>
      <c r="T19" s="19" t="s">
        <v>33</v>
      </c>
      <c r="U19" s="20" t="s">
        <v>40</v>
      </c>
      <c r="V19" s="21" t="s">
        <v>41</v>
      </c>
      <c r="W19" s="22">
        <v>1</v>
      </c>
      <c r="X19" s="23"/>
    </row>
    <row r="20" spans="1:24" s="1" customFormat="1" ht="26.1" customHeight="1" x14ac:dyDescent="0.3">
      <c r="A20" s="11" t="s">
        <v>23</v>
      </c>
      <c r="B20" s="11" t="s">
        <v>50</v>
      </c>
      <c r="C20" s="12" t="s">
        <v>57</v>
      </c>
      <c r="D20" s="53"/>
      <c r="E20" s="39" t="str">
        <f>HYPERLINK("https://www.google.ru/search?q=MB62R0FV-SOT&amp;newwindow=1&amp;tbm=isch","Еще фото")</f>
        <v>Еще фото</v>
      </c>
      <c r="F20" s="13"/>
      <c r="G20" s="11" t="s">
        <v>26</v>
      </c>
      <c r="H20" s="11" t="s">
        <v>27</v>
      </c>
      <c r="I20" s="14" t="s">
        <v>26</v>
      </c>
      <c r="J20" s="14" t="s">
        <v>28</v>
      </c>
      <c r="K20" s="15" t="s">
        <v>29</v>
      </c>
      <c r="L20" s="56" t="s">
        <v>52</v>
      </c>
      <c r="M20" s="14"/>
      <c r="N20" s="14" t="s">
        <v>58</v>
      </c>
      <c r="O20" s="14"/>
      <c r="P20" s="15" t="s">
        <v>54</v>
      </c>
      <c r="Q20" s="16">
        <v>14099</v>
      </c>
      <c r="R20" s="17">
        <v>45</v>
      </c>
      <c r="S20" s="18">
        <v>8917.6174999999985</v>
      </c>
      <c r="T20" s="19" t="s">
        <v>33</v>
      </c>
      <c r="U20" s="20" t="s">
        <v>34</v>
      </c>
      <c r="V20" s="21" t="s">
        <v>35</v>
      </c>
      <c r="W20" s="22">
        <v>7</v>
      </c>
      <c r="X20" s="23"/>
    </row>
    <row r="21" spans="1:24" s="1" customFormat="1" ht="26.1" customHeight="1" x14ac:dyDescent="0.3">
      <c r="A21" s="24" t="s">
        <v>23</v>
      </c>
      <c r="B21" s="24" t="s">
        <v>50</v>
      </c>
      <c r="C21" s="12" t="s">
        <v>57</v>
      </c>
      <c r="D21" s="54"/>
      <c r="E21" s="39" t="str">
        <f>HYPERLINK("https://www.google.ru/search?q=MB62R0FV-SOT&amp;newwindow=1&amp;tbm=isch","Еще фото")</f>
        <v>Еще фото</v>
      </c>
      <c r="F21" s="13"/>
      <c r="G21" s="24" t="s">
        <v>26</v>
      </c>
      <c r="H21" s="24" t="s">
        <v>27</v>
      </c>
      <c r="I21" s="24" t="s">
        <v>26</v>
      </c>
      <c r="J21" s="14" t="s">
        <v>28</v>
      </c>
      <c r="K21" s="15" t="s">
        <v>29</v>
      </c>
      <c r="L21" s="57"/>
      <c r="M21" s="14"/>
      <c r="N21" s="14" t="s">
        <v>58</v>
      </c>
      <c r="O21" s="14"/>
      <c r="P21" s="15" t="s">
        <v>54</v>
      </c>
      <c r="Q21" s="16">
        <v>14099</v>
      </c>
      <c r="R21" s="17">
        <v>45</v>
      </c>
      <c r="S21" s="18">
        <v>8917.6174999999985</v>
      </c>
      <c r="T21" s="19" t="s">
        <v>33</v>
      </c>
      <c r="U21" s="20" t="s">
        <v>36</v>
      </c>
      <c r="V21" s="21" t="s">
        <v>37</v>
      </c>
      <c r="W21" s="22">
        <v>11</v>
      </c>
      <c r="X21" s="23"/>
    </row>
    <row r="22" spans="1:24" s="1" customFormat="1" ht="26.1" customHeight="1" x14ac:dyDescent="0.3">
      <c r="A22" s="24" t="s">
        <v>23</v>
      </c>
      <c r="B22" s="24" t="s">
        <v>50</v>
      </c>
      <c r="C22" s="12" t="s">
        <v>57</v>
      </c>
      <c r="D22" s="54"/>
      <c r="E22" s="39" t="str">
        <f>HYPERLINK("https://www.google.ru/search?q=MB62R0FV-SOT&amp;newwindow=1&amp;tbm=isch","Еще фото")</f>
        <v>Еще фото</v>
      </c>
      <c r="F22" s="13"/>
      <c r="G22" s="24" t="s">
        <v>26</v>
      </c>
      <c r="H22" s="24" t="s">
        <v>27</v>
      </c>
      <c r="I22" s="24" t="s">
        <v>26</v>
      </c>
      <c r="J22" s="14" t="s">
        <v>28</v>
      </c>
      <c r="K22" s="15" t="s">
        <v>29</v>
      </c>
      <c r="L22" s="57"/>
      <c r="M22" s="14"/>
      <c r="N22" s="14" t="s">
        <v>58</v>
      </c>
      <c r="O22" s="14"/>
      <c r="P22" s="15" t="s">
        <v>54</v>
      </c>
      <c r="Q22" s="16">
        <v>14099</v>
      </c>
      <c r="R22" s="17">
        <v>45</v>
      </c>
      <c r="S22" s="18">
        <v>8917.6174999999985</v>
      </c>
      <c r="T22" s="19" t="s">
        <v>33</v>
      </c>
      <c r="U22" s="20" t="s">
        <v>38</v>
      </c>
      <c r="V22" s="21" t="s">
        <v>39</v>
      </c>
      <c r="W22" s="22">
        <v>12</v>
      </c>
      <c r="X22" s="23"/>
    </row>
    <row r="23" spans="1:24" s="1" customFormat="1" ht="26.1" customHeight="1" x14ac:dyDescent="0.3">
      <c r="A23" s="24" t="s">
        <v>23</v>
      </c>
      <c r="B23" s="24" t="s">
        <v>50</v>
      </c>
      <c r="C23" s="12" t="s">
        <v>57</v>
      </c>
      <c r="D23" s="55"/>
      <c r="E23" s="39" t="str">
        <f>HYPERLINK("https://www.google.ru/search?q=MB62R0FV-SOT&amp;newwindow=1&amp;tbm=isch","Еще фото")</f>
        <v>Еще фото</v>
      </c>
      <c r="F23" s="13"/>
      <c r="G23" s="24" t="s">
        <v>26</v>
      </c>
      <c r="H23" s="24" t="s">
        <v>27</v>
      </c>
      <c r="I23" s="24" t="s">
        <v>26</v>
      </c>
      <c r="J23" s="14" t="s">
        <v>28</v>
      </c>
      <c r="K23" s="15" t="s">
        <v>29</v>
      </c>
      <c r="L23" s="58"/>
      <c r="M23" s="14"/>
      <c r="N23" s="14" t="s">
        <v>58</v>
      </c>
      <c r="O23" s="14"/>
      <c r="P23" s="15" t="s">
        <v>54</v>
      </c>
      <c r="Q23" s="16">
        <v>14099</v>
      </c>
      <c r="R23" s="17">
        <v>45</v>
      </c>
      <c r="S23" s="18">
        <v>8917.6174999999985</v>
      </c>
      <c r="T23" s="19" t="s">
        <v>33</v>
      </c>
      <c r="U23" s="20" t="s">
        <v>40</v>
      </c>
      <c r="V23" s="21" t="s">
        <v>41</v>
      </c>
      <c r="W23" s="22">
        <v>5</v>
      </c>
      <c r="X23" s="23"/>
    </row>
    <row r="24" spans="1:24" s="1" customFormat="1" ht="21" customHeight="1" x14ac:dyDescent="0.3">
      <c r="A24" s="11" t="s">
        <v>23</v>
      </c>
      <c r="B24" s="11" t="s">
        <v>59</v>
      </c>
      <c r="C24" s="25" t="s">
        <v>60</v>
      </c>
      <c r="D24" s="53"/>
      <c r="E24" s="39" t="str">
        <f>HYPERLINK("https://www.google.ru/search?q=MP41508-AHH&amp;newwindow=1&amp;tbm=isch","Еще фото")</f>
        <v>Еще фото</v>
      </c>
      <c r="F24" s="13" t="s">
        <v>56</v>
      </c>
      <c r="G24" s="11" t="s">
        <v>26</v>
      </c>
      <c r="H24" s="11" t="s">
        <v>27</v>
      </c>
      <c r="I24" s="14" t="s">
        <v>26</v>
      </c>
      <c r="J24" s="14" t="s">
        <v>28</v>
      </c>
      <c r="K24" s="15" t="s">
        <v>29</v>
      </c>
      <c r="L24" s="56" t="s">
        <v>61</v>
      </c>
      <c r="M24" s="14"/>
      <c r="N24" s="14" t="s">
        <v>43</v>
      </c>
      <c r="O24" s="14"/>
      <c r="P24" s="15" t="s">
        <v>62</v>
      </c>
      <c r="Q24" s="16">
        <v>10699</v>
      </c>
      <c r="R24" s="17">
        <v>45</v>
      </c>
      <c r="S24" s="18">
        <v>6767.1174999999994</v>
      </c>
      <c r="T24" s="19" t="s">
        <v>33</v>
      </c>
      <c r="U24" s="20" t="s">
        <v>34</v>
      </c>
      <c r="V24" s="21" t="s">
        <v>35</v>
      </c>
      <c r="W24" s="22">
        <v>1</v>
      </c>
      <c r="X24" s="23"/>
    </row>
    <row r="25" spans="1:24" s="1" customFormat="1" ht="21" customHeight="1" x14ac:dyDescent="0.3">
      <c r="A25" s="24" t="s">
        <v>23</v>
      </c>
      <c r="B25" s="24" t="s">
        <v>59</v>
      </c>
      <c r="C25" s="26" t="s">
        <v>60</v>
      </c>
      <c r="D25" s="54"/>
      <c r="E25" s="39" t="str">
        <f>HYPERLINK("https://www.google.ru/search?q=MP41508-AHH&amp;newwindow=1&amp;tbm=isch","Еще фото")</f>
        <v>Еще фото</v>
      </c>
      <c r="F25" s="13" t="s">
        <v>56</v>
      </c>
      <c r="G25" s="24" t="s">
        <v>26</v>
      </c>
      <c r="H25" s="24" t="s">
        <v>27</v>
      </c>
      <c r="I25" s="24" t="s">
        <v>26</v>
      </c>
      <c r="J25" s="14" t="s">
        <v>28</v>
      </c>
      <c r="K25" s="15" t="s">
        <v>29</v>
      </c>
      <c r="L25" s="57"/>
      <c r="M25" s="14"/>
      <c r="N25" s="14" t="s">
        <v>43</v>
      </c>
      <c r="O25" s="14"/>
      <c r="P25" s="15" t="s">
        <v>62</v>
      </c>
      <c r="Q25" s="16">
        <v>10699</v>
      </c>
      <c r="R25" s="17">
        <v>45</v>
      </c>
      <c r="S25" s="18">
        <v>6767.1174999999994</v>
      </c>
      <c r="T25" s="19" t="s">
        <v>33</v>
      </c>
      <c r="U25" s="20" t="s">
        <v>36</v>
      </c>
      <c r="V25" s="21" t="s">
        <v>37</v>
      </c>
      <c r="W25" s="22">
        <v>10</v>
      </c>
      <c r="X25" s="23"/>
    </row>
    <row r="26" spans="1:24" s="1" customFormat="1" ht="21" customHeight="1" x14ac:dyDescent="0.3">
      <c r="A26" s="24" t="s">
        <v>23</v>
      </c>
      <c r="B26" s="24" t="s">
        <v>59</v>
      </c>
      <c r="C26" s="26" t="s">
        <v>60</v>
      </c>
      <c r="D26" s="54"/>
      <c r="E26" s="39" t="str">
        <f>HYPERLINK("https://www.google.ru/search?q=MP41508-AHH&amp;newwindow=1&amp;tbm=isch","Еще фото")</f>
        <v>Еще фото</v>
      </c>
      <c r="F26" s="13" t="s">
        <v>56</v>
      </c>
      <c r="G26" s="24" t="s">
        <v>26</v>
      </c>
      <c r="H26" s="24" t="s">
        <v>27</v>
      </c>
      <c r="I26" s="24" t="s">
        <v>26</v>
      </c>
      <c r="J26" s="14" t="s">
        <v>28</v>
      </c>
      <c r="K26" s="15" t="s">
        <v>29</v>
      </c>
      <c r="L26" s="57"/>
      <c r="M26" s="14"/>
      <c r="N26" s="14" t="s">
        <v>43</v>
      </c>
      <c r="O26" s="14"/>
      <c r="P26" s="15" t="s">
        <v>62</v>
      </c>
      <c r="Q26" s="16">
        <v>10699</v>
      </c>
      <c r="R26" s="17">
        <v>45</v>
      </c>
      <c r="S26" s="18">
        <v>6767.1174999999994</v>
      </c>
      <c r="T26" s="19" t="s">
        <v>33</v>
      </c>
      <c r="U26" s="20" t="s">
        <v>40</v>
      </c>
      <c r="V26" s="21" t="s">
        <v>41</v>
      </c>
      <c r="W26" s="22">
        <v>2</v>
      </c>
      <c r="X26" s="23"/>
    </row>
    <row r="27" spans="1:24" s="1" customFormat="1" ht="21" customHeight="1" x14ac:dyDescent="0.3">
      <c r="A27" s="24" t="s">
        <v>23</v>
      </c>
      <c r="B27" s="24" t="s">
        <v>59</v>
      </c>
      <c r="C27" s="26" t="s">
        <v>60</v>
      </c>
      <c r="D27" s="54"/>
      <c r="E27" s="39" t="str">
        <f>HYPERLINK("https://www.google.ru/search?q=MP41508-AHH&amp;newwindow=1&amp;tbm=isch","Еще фото")</f>
        <v>Еще фото</v>
      </c>
      <c r="F27" s="13" t="s">
        <v>56</v>
      </c>
      <c r="G27" s="24" t="s">
        <v>26</v>
      </c>
      <c r="H27" s="24" t="s">
        <v>27</v>
      </c>
      <c r="I27" s="24" t="s">
        <v>26</v>
      </c>
      <c r="J27" s="14" t="s">
        <v>28</v>
      </c>
      <c r="K27" s="15" t="s">
        <v>29</v>
      </c>
      <c r="L27" s="57"/>
      <c r="M27" s="14"/>
      <c r="N27" s="14" t="s">
        <v>43</v>
      </c>
      <c r="O27" s="14"/>
      <c r="P27" s="15" t="s">
        <v>62</v>
      </c>
      <c r="Q27" s="16">
        <v>10699</v>
      </c>
      <c r="R27" s="17">
        <v>45</v>
      </c>
      <c r="S27" s="18">
        <v>6767.1174999999994</v>
      </c>
      <c r="T27" s="19" t="s">
        <v>33</v>
      </c>
      <c r="U27" s="20" t="s">
        <v>63</v>
      </c>
      <c r="V27" s="21" t="s">
        <v>45</v>
      </c>
      <c r="W27" s="22">
        <v>1</v>
      </c>
      <c r="X27" s="23"/>
    </row>
    <row r="28" spans="1:24" s="1" customFormat="1" ht="32.1" customHeight="1" x14ac:dyDescent="0.3">
      <c r="A28" s="24" t="s">
        <v>23</v>
      </c>
      <c r="B28" s="24" t="s">
        <v>59</v>
      </c>
      <c r="C28" s="26" t="s">
        <v>60</v>
      </c>
      <c r="D28" s="55"/>
      <c r="E28" s="39" t="str">
        <f>HYPERLINK("https://www.google.ru/search?q=MP41508-AHH&amp;newwindow=1&amp;tbm=isch","Еще фото")</f>
        <v>Еще фото</v>
      </c>
      <c r="F28" s="13" t="s">
        <v>56</v>
      </c>
      <c r="G28" s="24" t="s">
        <v>26</v>
      </c>
      <c r="H28" s="24" t="s">
        <v>27</v>
      </c>
      <c r="I28" s="24" t="s">
        <v>26</v>
      </c>
      <c r="J28" s="14" t="s">
        <v>28</v>
      </c>
      <c r="K28" s="15" t="s">
        <v>29</v>
      </c>
      <c r="L28" s="58"/>
      <c r="M28" s="14"/>
      <c r="N28" s="14" t="s">
        <v>43</v>
      </c>
      <c r="O28" s="14"/>
      <c r="P28" s="15" t="s">
        <v>62</v>
      </c>
      <c r="Q28" s="16">
        <v>10699</v>
      </c>
      <c r="R28" s="17">
        <v>45</v>
      </c>
      <c r="S28" s="18">
        <v>6767.1174999999994</v>
      </c>
      <c r="T28" s="19" t="s">
        <v>33</v>
      </c>
      <c r="U28" s="20" t="s">
        <v>44</v>
      </c>
      <c r="V28" s="21" t="s">
        <v>45</v>
      </c>
      <c r="W28" s="22">
        <v>2</v>
      </c>
      <c r="X28" s="23"/>
    </row>
    <row r="29" spans="1:24" s="1" customFormat="1" ht="51.95" customHeight="1" x14ac:dyDescent="0.3">
      <c r="A29" s="11" t="s">
        <v>23</v>
      </c>
      <c r="B29" s="11" t="s">
        <v>64</v>
      </c>
      <c r="C29" s="12" t="s">
        <v>65</v>
      </c>
      <c r="D29" s="59"/>
      <c r="E29" s="39" t="str">
        <f>HYPERLINK("https://www.google.ru/search?q=MP43554-BK&amp;newwindow=1&amp;tbm=isch","Еще фото")</f>
        <v>Еще фото</v>
      </c>
      <c r="F29" s="13" t="s">
        <v>56</v>
      </c>
      <c r="G29" s="11" t="s">
        <v>26</v>
      </c>
      <c r="H29" s="11" t="s">
        <v>27</v>
      </c>
      <c r="I29" s="14" t="s">
        <v>26</v>
      </c>
      <c r="J29" s="14" t="s">
        <v>28</v>
      </c>
      <c r="K29" s="15" t="s">
        <v>29</v>
      </c>
      <c r="L29" s="56" t="s">
        <v>66</v>
      </c>
      <c r="M29" s="14"/>
      <c r="N29" s="14" t="s">
        <v>31</v>
      </c>
      <c r="O29" s="14"/>
      <c r="P29" s="15" t="s">
        <v>67</v>
      </c>
      <c r="Q29" s="16">
        <v>10599</v>
      </c>
      <c r="R29" s="17">
        <v>45</v>
      </c>
      <c r="S29" s="18">
        <v>6703.8674999999994</v>
      </c>
      <c r="T29" s="19" t="s">
        <v>33</v>
      </c>
      <c r="U29" s="20" t="s">
        <v>36</v>
      </c>
      <c r="V29" s="21" t="s">
        <v>37</v>
      </c>
      <c r="W29" s="22">
        <v>11</v>
      </c>
      <c r="X29" s="23"/>
    </row>
    <row r="30" spans="1:24" s="1" customFormat="1" ht="60.95" customHeight="1" x14ac:dyDescent="0.3">
      <c r="A30" s="24" t="s">
        <v>23</v>
      </c>
      <c r="B30" s="24" t="s">
        <v>64</v>
      </c>
      <c r="C30" s="12" t="s">
        <v>65</v>
      </c>
      <c r="D30" s="60"/>
      <c r="E30" s="39" t="str">
        <f>HYPERLINK("https://www.google.ru/search?q=MP43554-BK&amp;newwindow=1&amp;tbm=isch","Еще фото")</f>
        <v>Еще фото</v>
      </c>
      <c r="F30" s="13" t="s">
        <v>56</v>
      </c>
      <c r="G30" s="24" t="s">
        <v>26</v>
      </c>
      <c r="H30" s="24" t="s">
        <v>27</v>
      </c>
      <c r="I30" s="24" t="s">
        <v>26</v>
      </c>
      <c r="J30" s="14" t="s">
        <v>28</v>
      </c>
      <c r="K30" s="15" t="s">
        <v>29</v>
      </c>
      <c r="L30" s="58"/>
      <c r="M30" s="14"/>
      <c r="N30" s="14" t="s">
        <v>31</v>
      </c>
      <c r="O30" s="14"/>
      <c r="P30" s="15" t="s">
        <v>67</v>
      </c>
      <c r="Q30" s="16">
        <v>10599</v>
      </c>
      <c r="R30" s="17">
        <v>45</v>
      </c>
      <c r="S30" s="18">
        <v>6703.8674999999994</v>
      </c>
      <c r="T30" s="19" t="s">
        <v>33</v>
      </c>
      <c r="U30" s="20" t="s">
        <v>38</v>
      </c>
      <c r="V30" s="21" t="s">
        <v>39</v>
      </c>
      <c r="W30" s="22">
        <v>3</v>
      </c>
      <c r="X30" s="23"/>
    </row>
    <row r="31" spans="1:24" s="1" customFormat="1" ht="108" customHeight="1" x14ac:dyDescent="0.3">
      <c r="A31" s="11" t="s">
        <v>23</v>
      </c>
      <c r="B31" s="11" t="s">
        <v>64</v>
      </c>
      <c r="C31" s="12" t="s">
        <v>68</v>
      </c>
      <c r="D31" s="27"/>
      <c r="E31" s="39" t="str">
        <f>HYPERLINK("https://www.google.ru/search?q=MP43554-NNY&amp;newwindow=1&amp;tbm=isch","Еще фото")</f>
        <v>Еще фото</v>
      </c>
      <c r="F31" s="13"/>
      <c r="G31" s="11" t="s">
        <v>26</v>
      </c>
      <c r="H31" s="11" t="s">
        <v>27</v>
      </c>
      <c r="I31" s="14" t="s">
        <v>26</v>
      </c>
      <c r="J31" s="14" t="s">
        <v>28</v>
      </c>
      <c r="K31" s="15" t="s">
        <v>29</v>
      </c>
      <c r="L31" s="14" t="s">
        <v>66</v>
      </c>
      <c r="M31" s="14"/>
      <c r="N31" s="14" t="s">
        <v>69</v>
      </c>
      <c r="O31" s="14"/>
      <c r="P31" s="15" t="s">
        <v>67</v>
      </c>
      <c r="Q31" s="16">
        <v>10599</v>
      </c>
      <c r="R31" s="17">
        <v>45</v>
      </c>
      <c r="S31" s="18">
        <v>6703.8674999999994</v>
      </c>
      <c r="T31" s="19" t="s">
        <v>33</v>
      </c>
      <c r="U31" s="20" t="s">
        <v>34</v>
      </c>
      <c r="V31" s="21" t="s">
        <v>35</v>
      </c>
      <c r="W31" s="22">
        <v>1</v>
      </c>
      <c r="X31" s="23"/>
    </row>
    <row r="32" spans="1:24" s="1" customFormat="1" ht="26.1" customHeight="1" x14ac:dyDescent="0.3">
      <c r="A32" s="11" t="s">
        <v>23</v>
      </c>
      <c r="B32" s="11" t="s">
        <v>64</v>
      </c>
      <c r="C32" s="12" t="s">
        <v>70</v>
      </c>
      <c r="D32" s="53"/>
      <c r="E32" s="39" t="str">
        <f>HYPERLINK("https://www.google.ru/search?q=MP43554-SOT&amp;newwindow=1&amp;tbm=isch","Еще фото")</f>
        <v>Еще фото</v>
      </c>
      <c r="F32" s="13"/>
      <c r="G32" s="11" t="s">
        <v>26</v>
      </c>
      <c r="H32" s="11" t="s">
        <v>27</v>
      </c>
      <c r="I32" s="14" t="s">
        <v>26</v>
      </c>
      <c r="J32" s="14" t="s">
        <v>28</v>
      </c>
      <c r="K32" s="15" t="s">
        <v>29</v>
      </c>
      <c r="L32" s="56" t="s">
        <v>66</v>
      </c>
      <c r="M32" s="14"/>
      <c r="N32" s="14" t="s">
        <v>58</v>
      </c>
      <c r="O32" s="14"/>
      <c r="P32" s="15" t="s">
        <v>67</v>
      </c>
      <c r="Q32" s="16">
        <v>10599</v>
      </c>
      <c r="R32" s="17">
        <v>45</v>
      </c>
      <c r="S32" s="18">
        <v>6703.8674999999994</v>
      </c>
      <c r="T32" s="19" t="s">
        <v>33</v>
      </c>
      <c r="U32" s="20" t="s">
        <v>34</v>
      </c>
      <c r="V32" s="21" t="s">
        <v>35</v>
      </c>
      <c r="W32" s="22">
        <v>5</v>
      </c>
      <c r="X32" s="23"/>
    </row>
    <row r="33" spans="1:24" s="1" customFormat="1" ht="26.1" customHeight="1" x14ac:dyDescent="0.3">
      <c r="A33" s="24" t="s">
        <v>23</v>
      </c>
      <c r="B33" s="24" t="s">
        <v>64</v>
      </c>
      <c r="C33" s="12" t="s">
        <v>70</v>
      </c>
      <c r="D33" s="54"/>
      <c r="E33" s="39" t="str">
        <f>HYPERLINK("https://www.google.ru/search?q=MP43554-SOT&amp;newwindow=1&amp;tbm=isch","Еще фото")</f>
        <v>Еще фото</v>
      </c>
      <c r="F33" s="13"/>
      <c r="G33" s="24" t="s">
        <v>26</v>
      </c>
      <c r="H33" s="24" t="s">
        <v>27</v>
      </c>
      <c r="I33" s="24" t="s">
        <v>26</v>
      </c>
      <c r="J33" s="14" t="s">
        <v>28</v>
      </c>
      <c r="K33" s="15" t="s">
        <v>29</v>
      </c>
      <c r="L33" s="57"/>
      <c r="M33" s="14"/>
      <c r="N33" s="14" t="s">
        <v>58</v>
      </c>
      <c r="O33" s="14"/>
      <c r="P33" s="15" t="s">
        <v>67</v>
      </c>
      <c r="Q33" s="16">
        <v>10599</v>
      </c>
      <c r="R33" s="17">
        <v>45</v>
      </c>
      <c r="S33" s="18">
        <v>6703.8674999999994</v>
      </c>
      <c r="T33" s="19" t="s">
        <v>33</v>
      </c>
      <c r="U33" s="20" t="s">
        <v>36</v>
      </c>
      <c r="V33" s="21" t="s">
        <v>37</v>
      </c>
      <c r="W33" s="22">
        <v>15</v>
      </c>
      <c r="X33" s="23"/>
    </row>
    <row r="34" spans="1:24" s="1" customFormat="1" ht="26.1" customHeight="1" x14ac:dyDescent="0.3">
      <c r="A34" s="24" t="s">
        <v>23</v>
      </c>
      <c r="B34" s="24" t="s">
        <v>64</v>
      </c>
      <c r="C34" s="12" t="s">
        <v>70</v>
      </c>
      <c r="D34" s="54"/>
      <c r="E34" s="39" t="str">
        <f>HYPERLINK("https://www.google.ru/search?q=MP43554-SOT&amp;newwindow=1&amp;tbm=isch","Еще фото")</f>
        <v>Еще фото</v>
      </c>
      <c r="F34" s="13"/>
      <c r="G34" s="24" t="s">
        <v>26</v>
      </c>
      <c r="H34" s="24" t="s">
        <v>27</v>
      </c>
      <c r="I34" s="24" t="s">
        <v>26</v>
      </c>
      <c r="J34" s="14" t="s">
        <v>28</v>
      </c>
      <c r="K34" s="15" t="s">
        <v>29</v>
      </c>
      <c r="L34" s="57"/>
      <c r="M34" s="14"/>
      <c r="N34" s="14" t="s">
        <v>58</v>
      </c>
      <c r="O34" s="14"/>
      <c r="P34" s="15" t="s">
        <v>67</v>
      </c>
      <c r="Q34" s="16">
        <v>10599</v>
      </c>
      <c r="R34" s="17">
        <v>45</v>
      </c>
      <c r="S34" s="18">
        <v>6703.8674999999994</v>
      </c>
      <c r="T34" s="19" t="s">
        <v>33</v>
      </c>
      <c r="U34" s="20" t="s">
        <v>38</v>
      </c>
      <c r="V34" s="21" t="s">
        <v>39</v>
      </c>
      <c r="W34" s="22">
        <v>14</v>
      </c>
      <c r="X34" s="23"/>
    </row>
    <row r="35" spans="1:24" s="1" customFormat="1" ht="26.1" customHeight="1" x14ac:dyDescent="0.3">
      <c r="A35" s="24" t="s">
        <v>23</v>
      </c>
      <c r="B35" s="24" t="s">
        <v>64</v>
      </c>
      <c r="C35" s="12" t="s">
        <v>70</v>
      </c>
      <c r="D35" s="55"/>
      <c r="E35" s="39" t="str">
        <f>HYPERLINK("https://www.google.ru/search?q=MP43554-SOT&amp;newwindow=1&amp;tbm=isch","Еще фото")</f>
        <v>Еще фото</v>
      </c>
      <c r="F35" s="13"/>
      <c r="G35" s="24" t="s">
        <v>26</v>
      </c>
      <c r="H35" s="24" t="s">
        <v>27</v>
      </c>
      <c r="I35" s="24" t="s">
        <v>26</v>
      </c>
      <c r="J35" s="14" t="s">
        <v>28</v>
      </c>
      <c r="K35" s="15" t="s">
        <v>29</v>
      </c>
      <c r="L35" s="58"/>
      <c r="M35" s="14"/>
      <c r="N35" s="14" t="s">
        <v>58</v>
      </c>
      <c r="O35" s="14"/>
      <c r="P35" s="15" t="s">
        <v>67</v>
      </c>
      <c r="Q35" s="16">
        <v>10599</v>
      </c>
      <c r="R35" s="17">
        <v>45</v>
      </c>
      <c r="S35" s="18">
        <v>6703.8674999999994</v>
      </c>
      <c r="T35" s="19" t="s">
        <v>33</v>
      </c>
      <c r="U35" s="20" t="s">
        <v>40</v>
      </c>
      <c r="V35" s="21" t="s">
        <v>41</v>
      </c>
      <c r="W35" s="22">
        <v>4</v>
      </c>
      <c r="X35" s="23"/>
    </row>
    <row r="36" spans="1:24" s="1" customFormat="1" ht="21" customHeight="1" x14ac:dyDescent="0.3">
      <c r="A36" s="11" t="s">
        <v>23</v>
      </c>
      <c r="B36" s="11" t="s">
        <v>71</v>
      </c>
      <c r="C36" s="25" t="s">
        <v>72</v>
      </c>
      <c r="D36" s="53"/>
      <c r="E36" s="39" t="str">
        <f>HYPERLINK("https://www.google.ru/search?q=WB62412F-PHK&amp;newwindow=1&amp;tbm=isch","Еще фото")</f>
        <v>Еще фото</v>
      </c>
      <c r="F36" s="13"/>
      <c r="G36" s="11" t="s">
        <v>26</v>
      </c>
      <c r="H36" s="11" t="s">
        <v>27</v>
      </c>
      <c r="I36" s="14" t="s">
        <v>26</v>
      </c>
      <c r="J36" s="14" t="s">
        <v>28</v>
      </c>
      <c r="K36" s="15" t="s">
        <v>73</v>
      </c>
      <c r="L36" s="56" t="s">
        <v>74</v>
      </c>
      <c r="M36" s="14"/>
      <c r="N36" s="14" t="s">
        <v>75</v>
      </c>
      <c r="O36" s="14"/>
      <c r="P36" s="15" t="s">
        <v>76</v>
      </c>
      <c r="Q36" s="16">
        <v>8399</v>
      </c>
      <c r="R36" s="17">
        <v>45</v>
      </c>
      <c r="S36" s="18">
        <v>5312.3674999999994</v>
      </c>
      <c r="T36" s="19" t="s">
        <v>33</v>
      </c>
      <c r="U36" s="20" t="s">
        <v>77</v>
      </c>
      <c r="V36" s="22">
        <v>42</v>
      </c>
      <c r="W36" s="22">
        <v>1</v>
      </c>
      <c r="X36" s="23"/>
    </row>
    <row r="37" spans="1:24" s="1" customFormat="1" ht="21" customHeight="1" x14ac:dyDescent="0.3">
      <c r="A37" s="24" t="s">
        <v>23</v>
      </c>
      <c r="B37" s="24" t="s">
        <v>71</v>
      </c>
      <c r="C37" s="26" t="s">
        <v>72</v>
      </c>
      <c r="D37" s="54"/>
      <c r="E37" s="39" t="str">
        <f>HYPERLINK("https://www.google.ru/search?q=WB62412F-PHK&amp;newwindow=1&amp;tbm=isch","Еще фото")</f>
        <v>Еще фото</v>
      </c>
      <c r="F37" s="13"/>
      <c r="G37" s="24" t="s">
        <v>26</v>
      </c>
      <c r="H37" s="24" t="s">
        <v>27</v>
      </c>
      <c r="I37" s="24" t="s">
        <v>26</v>
      </c>
      <c r="J37" s="14" t="s">
        <v>28</v>
      </c>
      <c r="K37" s="15" t="s">
        <v>73</v>
      </c>
      <c r="L37" s="57"/>
      <c r="M37" s="14"/>
      <c r="N37" s="14" t="s">
        <v>75</v>
      </c>
      <c r="O37" s="14"/>
      <c r="P37" s="15" t="s">
        <v>76</v>
      </c>
      <c r="Q37" s="16">
        <v>8399</v>
      </c>
      <c r="R37" s="17">
        <v>45</v>
      </c>
      <c r="S37" s="18">
        <v>5312.3674999999994</v>
      </c>
      <c r="T37" s="19" t="s">
        <v>33</v>
      </c>
      <c r="U37" s="20" t="s">
        <v>34</v>
      </c>
      <c r="V37" s="22">
        <v>44</v>
      </c>
      <c r="W37" s="22">
        <v>4</v>
      </c>
      <c r="X37" s="23"/>
    </row>
    <row r="38" spans="1:24" s="1" customFormat="1" ht="21" customHeight="1" x14ac:dyDescent="0.3">
      <c r="A38" s="24" t="s">
        <v>23</v>
      </c>
      <c r="B38" s="24" t="s">
        <v>71</v>
      </c>
      <c r="C38" s="26" t="s">
        <v>72</v>
      </c>
      <c r="D38" s="54"/>
      <c r="E38" s="39" t="str">
        <f>HYPERLINK("https://www.google.ru/search?q=WB62412F-PHK&amp;newwindow=1&amp;tbm=isch","Еще фото")</f>
        <v>Еще фото</v>
      </c>
      <c r="F38" s="13"/>
      <c r="G38" s="24" t="s">
        <v>26</v>
      </c>
      <c r="H38" s="24" t="s">
        <v>27</v>
      </c>
      <c r="I38" s="24" t="s">
        <v>26</v>
      </c>
      <c r="J38" s="14" t="s">
        <v>28</v>
      </c>
      <c r="K38" s="15" t="s">
        <v>73</v>
      </c>
      <c r="L38" s="57"/>
      <c r="M38" s="14"/>
      <c r="N38" s="14" t="s">
        <v>75</v>
      </c>
      <c r="O38" s="14"/>
      <c r="P38" s="15" t="s">
        <v>76</v>
      </c>
      <c r="Q38" s="16">
        <v>8399</v>
      </c>
      <c r="R38" s="17">
        <v>45</v>
      </c>
      <c r="S38" s="18">
        <v>5312.3674999999994</v>
      </c>
      <c r="T38" s="19" t="s">
        <v>33</v>
      </c>
      <c r="U38" s="20" t="s">
        <v>36</v>
      </c>
      <c r="V38" s="22">
        <v>46</v>
      </c>
      <c r="W38" s="22">
        <v>5</v>
      </c>
      <c r="X38" s="23"/>
    </row>
    <row r="39" spans="1:24" s="1" customFormat="1" ht="21" customHeight="1" x14ac:dyDescent="0.3">
      <c r="A39" s="24" t="s">
        <v>23</v>
      </c>
      <c r="B39" s="24" t="s">
        <v>71</v>
      </c>
      <c r="C39" s="26" t="s">
        <v>72</v>
      </c>
      <c r="D39" s="54"/>
      <c r="E39" s="39" t="str">
        <f>HYPERLINK("https://www.google.ru/search?q=WB62412F-PHK&amp;newwindow=1&amp;tbm=isch","Еще фото")</f>
        <v>Еще фото</v>
      </c>
      <c r="F39" s="13"/>
      <c r="G39" s="24" t="s">
        <v>26</v>
      </c>
      <c r="H39" s="24" t="s">
        <v>27</v>
      </c>
      <c r="I39" s="24" t="s">
        <v>26</v>
      </c>
      <c r="J39" s="14" t="s">
        <v>28</v>
      </c>
      <c r="K39" s="15" t="s">
        <v>73</v>
      </c>
      <c r="L39" s="57"/>
      <c r="M39" s="14"/>
      <c r="N39" s="14" t="s">
        <v>75</v>
      </c>
      <c r="O39" s="14"/>
      <c r="P39" s="15" t="s">
        <v>76</v>
      </c>
      <c r="Q39" s="16">
        <v>8399</v>
      </c>
      <c r="R39" s="17">
        <v>45</v>
      </c>
      <c r="S39" s="18">
        <v>5312.3674999999994</v>
      </c>
      <c r="T39" s="19" t="s">
        <v>33</v>
      </c>
      <c r="U39" s="20" t="s">
        <v>40</v>
      </c>
      <c r="V39" s="22">
        <v>50</v>
      </c>
      <c r="W39" s="22">
        <v>2</v>
      </c>
      <c r="X39" s="23"/>
    </row>
    <row r="40" spans="1:24" s="1" customFormat="1" ht="32.1" customHeight="1" x14ac:dyDescent="0.3">
      <c r="A40" s="24" t="s">
        <v>23</v>
      </c>
      <c r="B40" s="24" t="s">
        <v>71</v>
      </c>
      <c r="C40" s="26" t="s">
        <v>72</v>
      </c>
      <c r="D40" s="55"/>
      <c r="E40" s="39" t="str">
        <f>HYPERLINK("https://www.google.ru/search?q=WB62412F-PHK&amp;newwindow=1&amp;tbm=isch","Еще фото")</f>
        <v>Еще фото</v>
      </c>
      <c r="F40" s="13"/>
      <c r="G40" s="24" t="s">
        <v>26</v>
      </c>
      <c r="H40" s="24" t="s">
        <v>27</v>
      </c>
      <c r="I40" s="24" t="s">
        <v>26</v>
      </c>
      <c r="J40" s="14" t="s">
        <v>28</v>
      </c>
      <c r="K40" s="15" t="s">
        <v>73</v>
      </c>
      <c r="L40" s="58"/>
      <c r="M40" s="14"/>
      <c r="N40" s="14" t="s">
        <v>75</v>
      </c>
      <c r="O40" s="14"/>
      <c r="P40" s="15" t="s">
        <v>76</v>
      </c>
      <c r="Q40" s="16">
        <v>8399</v>
      </c>
      <c r="R40" s="17">
        <v>45</v>
      </c>
      <c r="S40" s="18">
        <v>5312.3674999999994</v>
      </c>
      <c r="T40" s="19" t="s">
        <v>33</v>
      </c>
      <c r="U40" s="20" t="s">
        <v>38</v>
      </c>
      <c r="V40" s="22">
        <v>48</v>
      </c>
      <c r="W40" s="22">
        <v>3</v>
      </c>
      <c r="X40" s="23"/>
    </row>
    <row r="41" spans="1:24" s="1" customFormat="1" ht="108" customHeight="1" x14ac:dyDescent="0.3">
      <c r="A41" s="11" t="s">
        <v>23</v>
      </c>
      <c r="B41" s="11" t="s">
        <v>24</v>
      </c>
      <c r="C41" s="12" t="s">
        <v>78</v>
      </c>
      <c r="D41" s="27"/>
      <c r="E41" s="39" t="str">
        <f>HYPERLINK("https://www.google.ru/search?q=WB62O9UF-BLK&amp;newwindow=1&amp;tbm=isch","Еще фото")</f>
        <v>Еще фото</v>
      </c>
      <c r="F41" s="13"/>
      <c r="G41" s="11" t="s">
        <v>26</v>
      </c>
      <c r="H41" s="11" t="s">
        <v>27</v>
      </c>
      <c r="I41" s="14" t="s">
        <v>26</v>
      </c>
      <c r="J41" s="14" t="s">
        <v>28</v>
      </c>
      <c r="K41" s="15" t="s">
        <v>73</v>
      </c>
      <c r="L41" s="14" t="s">
        <v>79</v>
      </c>
      <c r="M41" s="14"/>
      <c r="N41" s="14" t="s">
        <v>31</v>
      </c>
      <c r="O41" s="14"/>
      <c r="P41" s="15" t="s">
        <v>32</v>
      </c>
      <c r="Q41" s="16">
        <v>9099</v>
      </c>
      <c r="R41" s="17">
        <v>45</v>
      </c>
      <c r="S41" s="18">
        <v>5755.1174999999994</v>
      </c>
      <c r="T41" s="19" t="s">
        <v>33</v>
      </c>
      <c r="U41" s="20" t="s">
        <v>36</v>
      </c>
      <c r="V41" s="22">
        <v>46</v>
      </c>
      <c r="W41" s="22">
        <v>1</v>
      </c>
      <c r="X41" s="23"/>
    </row>
    <row r="42" spans="1:24" s="1" customFormat="1" ht="26.1" customHeight="1" x14ac:dyDescent="0.3">
      <c r="A42" s="11" t="s">
        <v>23</v>
      </c>
      <c r="B42" s="11" t="s">
        <v>24</v>
      </c>
      <c r="C42" s="12" t="s">
        <v>80</v>
      </c>
      <c r="D42" s="53"/>
      <c r="E42" s="39" t="str">
        <f>HYPERLINK("https://www.google.ru/search?q=WB62O9UF-DSV&amp;newwindow=1&amp;tbm=isch","Еще фото")</f>
        <v>Еще фото</v>
      </c>
      <c r="F42" s="13"/>
      <c r="G42" s="11" t="s">
        <v>26</v>
      </c>
      <c r="H42" s="11" t="s">
        <v>27</v>
      </c>
      <c r="I42" s="14" t="s">
        <v>26</v>
      </c>
      <c r="J42" s="14" t="s">
        <v>28</v>
      </c>
      <c r="K42" s="15" t="s">
        <v>73</v>
      </c>
      <c r="L42" s="56" t="s">
        <v>79</v>
      </c>
      <c r="M42" s="14"/>
      <c r="N42" s="14" t="s">
        <v>81</v>
      </c>
      <c r="O42" s="14"/>
      <c r="P42" s="15" t="s">
        <v>32</v>
      </c>
      <c r="Q42" s="16">
        <v>9099</v>
      </c>
      <c r="R42" s="17">
        <v>45</v>
      </c>
      <c r="S42" s="18">
        <v>5755.1174999999994</v>
      </c>
      <c r="T42" s="19" t="s">
        <v>33</v>
      </c>
      <c r="U42" s="20" t="s">
        <v>77</v>
      </c>
      <c r="V42" s="22">
        <v>42</v>
      </c>
      <c r="W42" s="22">
        <v>5</v>
      </c>
      <c r="X42" s="23"/>
    </row>
    <row r="43" spans="1:24" s="1" customFormat="1" ht="26.1" customHeight="1" x14ac:dyDescent="0.3">
      <c r="A43" s="24" t="s">
        <v>23</v>
      </c>
      <c r="B43" s="24" t="s">
        <v>24</v>
      </c>
      <c r="C43" s="12" t="s">
        <v>80</v>
      </c>
      <c r="D43" s="54"/>
      <c r="E43" s="39" t="str">
        <f>HYPERLINK("https://www.google.ru/search?q=WB62O9UF-DSV&amp;newwindow=1&amp;tbm=isch","Еще фото")</f>
        <v>Еще фото</v>
      </c>
      <c r="F43" s="13"/>
      <c r="G43" s="24" t="s">
        <v>26</v>
      </c>
      <c r="H43" s="24" t="s">
        <v>27</v>
      </c>
      <c r="I43" s="24" t="s">
        <v>26</v>
      </c>
      <c r="J43" s="14" t="s">
        <v>28</v>
      </c>
      <c r="K43" s="15" t="s">
        <v>73</v>
      </c>
      <c r="L43" s="57"/>
      <c r="M43" s="14"/>
      <c r="N43" s="14" t="s">
        <v>81</v>
      </c>
      <c r="O43" s="14"/>
      <c r="P43" s="15" t="s">
        <v>32</v>
      </c>
      <c r="Q43" s="16">
        <v>9099</v>
      </c>
      <c r="R43" s="17">
        <v>45</v>
      </c>
      <c r="S43" s="18">
        <v>5755.1174999999994</v>
      </c>
      <c r="T43" s="19" t="s">
        <v>33</v>
      </c>
      <c r="U43" s="20" t="s">
        <v>34</v>
      </c>
      <c r="V43" s="22">
        <v>44</v>
      </c>
      <c r="W43" s="22">
        <v>9</v>
      </c>
      <c r="X43" s="23"/>
    </row>
    <row r="44" spans="1:24" s="1" customFormat="1" ht="26.1" customHeight="1" x14ac:dyDescent="0.3">
      <c r="A44" s="24" t="s">
        <v>23</v>
      </c>
      <c r="B44" s="24" t="s">
        <v>24</v>
      </c>
      <c r="C44" s="12" t="s">
        <v>80</v>
      </c>
      <c r="D44" s="54"/>
      <c r="E44" s="39" t="str">
        <f>HYPERLINK("https://www.google.ru/search?q=WB62O9UF-DSV&amp;newwindow=1&amp;tbm=isch","Еще фото")</f>
        <v>Еще фото</v>
      </c>
      <c r="F44" s="13"/>
      <c r="G44" s="24" t="s">
        <v>26</v>
      </c>
      <c r="H44" s="24" t="s">
        <v>27</v>
      </c>
      <c r="I44" s="24" t="s">
        <v>26</v>
      </c>
      <c r="J44" s="14" t="s">
        <v>28</v>
      </c>
      <c r="K44" s="15" t="s">
        <v>73</v>
      </c>
      <c r="L44" s="57"/>
      <c r="M44" s="14"/>
      <c r="N44" s="14" t="s">
        <v>81</v>
      </c>
      <c r="O44" s="14"/>
      <c r="P44" s="15" t="s">
        <v>32</v>
      </c>
      <c r="Q44" s="16">
        <v>9099</v>
      </c>
      <c r="R44" s="17">
        <v>45</v>
      </c>
      <c r="S44" s="18">
        <v>5755.1174999999994</v>
      </c>
      <c r="T44" s="19" t="s">
        <v>33</v>
      </c>
      <c r="U44" s="20" t="s">
        <v>36</v>
      </c>
      <c r="V44" s="22">
        <v>46</v>
      </c>
      <c r="W44" s="22">
        <v>10</v>
      </c>
      <c r="X44" s="23"/>
    </row>
    <row r="45" spans="1:24" s="1" customFormat="1" ht="26.1" customHeight="1" x14ac:dyDescent="0.3">
      <c r="A45" s="24" t="s">
        <v>23</v>
      </c>
      <c r="B45" s="24" t="s">
        <v>24</v>
      </c>
      <c r="C45" s="12" t="s">
        <v>80</v>
      </c>
      <c r="D45" s="55"/>
      <c r="E45" s="39" t="str">
        <f>HYPERLINK("https://www.google.ru/search?q=WB62O9UF-DSV&amp;newwindow=1&amp;tbm=isch","Еще фото")</f>
        <v>Еще фото</v>
      </c>
      <c r="F45" s="13"/>
      <c r="G45" s="24" t="s">
        <v>26</v>
      </c>
      <c r="H45" s="24" t="s">
        <v>27</v>
      </c>
      <c r="I45" s="24" t="s">
        <v>26</v>
      </c>
      <c r="J45" s="14" t="s">
        <v>28</v>
      </c>
      <c r="K45" s="15" t="s">
        <v>73</v>
      </c>
      <c r="L45" s="58"/>
      <c r="M45" s="14"/>
      <c r="N45" s="14" t="s">
        <v>81</v>
      </c>
      <c r="O45" s="14"/>
      <c r="P45" s="15" t="s">
        <v>32</v>
      </c>
      <c r="Q45" s="16">
        <v>9099</v>
      </c>
      <c r="R45" s="17">
        <v>45</v>
      </c>
      <c r="S45" s="18">
        <v>5755.1174999999994</v>
      </c>
      <c r="T45" s="19" t="s">
        <v>33</v>
      </c>
      <c r="U45" s="20" t="s">
        <v>38</v>
      </c>
      <c r="V45" s="22">
        <v>48</v>
      </c>
      <c r="W45" s="22">
        <v>4</v>
      </c>
      <c r="X45" s="23"/>
    </row>
    <row r="46" spans="1:24" s="1" customFormat="1" ht="51.95" customHeight="1" x14ac:dyDescent="0.3">
      <c r="A46" s="11" t="s">
        <v>23</v>
      </c>
      <c r="B46" s="11" t="s">
        <v>59</v>
      </c>
      <c r="C46" s="12" t="s">
        <v>82</v>
      </c>
      <c r="D46" s="59"/>
      <c r="E46" s="39" t="str">
        <f>HYPERLINK("https://www.google.ru/search?q=WP41513-AHH&amp;newwindow=1&amp;tbm=isch","Еще фото")</f>
        <v>Еще фото</v>
      </c>
      <c r="F46" s="13" t="s">
        <v>56</v>
      </c>
      <c r="G46" s="11" t="s">
        <v>26</v>
      </c>
      <c r="H46" s="11" t="s">
        <v>27</v>
      </c>
      <c r="I46" s="14" t="s">
        <v>26</v>
      </c>
      <c r="J46" s="14" t="s">
        <v>28</v>
      </c>
      <c r="K46" s="15" t="s">
        <v>73</v>
      </c>
      <c r="L46" s="56" t="s">
        <v>83</v>
      </c>
      <c r="M46" s="14"/>
      <c r="N46" s="14" t="s">
        <v>43</v>
      </c>
      <c r="O46" s="14"/>
      <c r="P46" s="15" t="s">
        <v>84</v>
      </c>
      <c r="Q46" s="16">
        <v>10299</v>
      </c>
      <c r="R46" s="17">
        <v>45</v>
      </c>
      <c r="S46" s="18">
        <v>6514.1174999999994</v>
      </c>
      <c r="T46" s="19" t="s">
        <v>33</v>
      </c>
      <c r="U46" s="20" t="s">
        <v>40</v>
      </c>
      <c r="V46" s="22">
        <v>50</v>
      </c>
      <c r="W46" s="22">
        <v>2</v>
      </c>
      <c r="X46" s="23"/>
    </row>
    <row r="47" spans="1:24" s="1" customFormat="1" ht="60.95" customHeight="1" x14ac:dyDescent="0.3">
      <c r="A47" s="24" t="s">
        <v>23</v>
      </c>
      <c r="B47" s="24" t="s">
        <v>59</v>
      </c>
      <c r="C47" s="12" t="s">
        <v>82</v>
      </c>
      <c r="D47" s="60"/>
      <c r="E47" s="39" t="str">
        <f>HYPERLINK("https://www.google.ru/search?q=WP41513-AHH&amp;newwindow=1&amp;tbm=isch","Еще фото")</f>
        <v>Еще фото</v>
      </c>
      <c r="F47" s="13" t="s">
        <v>56</v>
      </c>
      <c r="G47" s="24" t="s">
        <v>26</v>
      </c>
      <c r="H47" s="24" t="s">
        <v>27</v>
      </c>
      <c r="I47" s="24" t="s">
        <v>26</v>
      </c>
      <c r="J47" s="14" t="s">
        <v>28</v>
      </c>
      <c r="K47" s="15" t="s">
        <v>73</v>
      </c>
      <c r="L47" s="58"/>
      <c r="M47" s="14"/>
      <c r="N47" s="14" t="s">
        <v>43</v>
      </c>
      <c r="O47" s="14"/>
      <c r="P47" s="15" t="s">
        <v>84</v>
      </c>
      <c r="Q47" s="16">
        <v>10299</v>
      </c>
      <c r="R47" s="17">
        <v>45</v>
      </c>
      <c r="S47" s="18">
        <v>6514.1174999999994</v>
      </c>
      <c r="T47" s="19" t="s">
        <v>33</v>
      </c>
      <c r="U47" s="20" t="s">
        <v>38</v>
      </c>
      <c r="V47" s="22">
        <v>48</v>
      </c>
      <c r="W47" s="22">
        <v>2</v>
      </c>
      <c r="X47" s="23"/>
    </row>
    <row r="48" spans="1:24" s="1" customFormat="1" ht="35.1" customHeight="1" x14ac:dyDescent="0.3">
      <c r="A48" s="11" t="s">
        <v>23</v>
      </c>
      <c r="B48" s="11" t="s">
        <v>59</v>
      </c>
      <c r="C48" s="12" t="s">
        <v>85</v>
      </c>
      <c r="D48" s="53"/>
      <c r="E48" s="39" t="str">
        <f>HYPERLINK("https://www.google.ru/search?q=WP41513-DYK&amp;newwindow=1&amp;tbm=isch","Еще фото")</f>
        <v>Еще фото</v>
      </c>
      <c r="F48" s="13" t="s">
        <v>56</v>
      </c>
      <c r="G48" s="11" t="s">
        <v>26</v>
      </c>
      <c r="H48" s="11" t="s">
        <v>27</v>
      </c>
      <c r="I48" s="14" t="s">
        <v>26</v>
      </c>
      <c r="J48" s="14" t="s">
        <v>28</v>
      </c>
      <c r="K48" s="15" t="s">
        <v>73</v>
      </c>
      <c r="L48" s="56" t="s">
        <v>83</v>
      </c>
      <c r="M48" s="14"/>
      <c r="N48" s="14" t="s">
        <v>86</v>
      </c>
      <c r="O48" s="14"/>
      <c r="P48" s="15" t="s">
        <v>84</v>
      </c>
      <c r="Q48" s="16">
        <v>10299</v>
      </c>
      <c r="R48" s="17">
        <v>45</v>
      </c>
      <c r="S48" s="18">
        <v>6514.1174999999994</v>
      </c>
      <c r="T48" s="19" t="s">
        <v>33</v>
      </c>
      <c r="U48" s="20" t="s">
        <v>77</v>
      </c>
      <c r="V48" s="22">
        <v>42</v>
      </c>
      <c r="W48" s="22">
        <v>3</v>
      </c>
      <c r="X48" s="23"/>
    </row>
    <row r="49" spans="1:24" s="1" customFormat="1" ht="35.1" customHeight="1" x14ac:dyDescent="0.3">
      <c r="A49" s="24" t="s">
        <v>23</v>
      </c>
      <c r="B49" s="24" t="s">
        <v>59</v>
      </c>
      <c r="C49" s="12" t="s">
        <v>85</v>
      </c>
      <c r="D49" s="54"/>
      <c r="E49" s="39" t="str">
        <f>HYPERLINK("https://www.google.ru/search?q=WP41513-DYK&amp;newwindow=1&amp;tbm=isch","Еще фото")</f>
        <v>Еще фото</v>
      </c>
      <c r="F49" s="13" t="s">
        <v>56</v>
      </c>
      <c r="G49" s="24" t="s">
        <v>26</v>
      </c>
      <c r="H49" s="24" t="s">
        <v>27</v>
      </c>
      <c r="I49" s="24" t="s">
        <v>26</v>
      </c>
      <c r="J49" s="14" t="s">
        <v>28</v>
      </c>
      <c r="K49" s="15" t="s">
        <v>73</v>
      </c>
      <c r="L49" s="57"/>
      <c r="M49" s="14"/>
      <c r="N49" s="14" t="s">
        <v>86</v>
      </c>
      <c r="O49" s="14"/>
      <c r="P49" s="15" t="s">
        <v>84</v>
      </c>
      <c r="Q49" s="16">
        <v>10299</v>
      </c>
      <c r="R49" s="17">
        <v>45</v>
      </c>
      <c r="S49" s="18">
        <v>6514.1174999999994</v>
      </c>
      <c r="T49" s="19" t="s">
        <v>33</v>
      </c>
      <c r="U49" s="20" t="s">
        <v>34</v>
      </c>
      <c r="V49" s="22">
        <v>44</v>
      </c>
      <c r="W49" s="22">
        <v>3</v>
      </c>
      <c r="X49" s="23"/>
    </row>
    <row r="50" spans="1:24" s="1" customFormat="1" ht="36.950000000000003" customHeight="1" x14ac:dyDescent="0.3">
      <c r="A50" s="24" t="s">
        <v>23</v>
      </c>
      <c r="B50" s="24" t="s">
        <v>59</v>
      </c>
      <c r="C50" s="12" t="s">
        <v>85</v>
      </c>
      <c r="D50" s="55"/>
      <c r="E50" s="39" t="str">
        <f>HYPERLINK("https://www.google.ru/search?q=WP41513-DYK&amp;newwindow=1&amp;tbm=isch","Еще фото")</f>
        <v>Еще фото</v>
      </c>
      <c r="F50" s="13" t="s">
        <v>56</v>
      </c>
      <c r="G50" s="24" t="s">
        <v>26</v>
      </c>
      <c r="H50" s="24" t="s">
        <v>27</v>
      </c>
      <c r="I50" s="24" t="s">
        <v>26</v>
      </c>
      <c r="J50" s="14" t="s">
        <v>28</v>
      </c>
      <c r="K50" s="15" t="s">
        <v>73</v>
      </c>
      <c r="L50" s="58"/>
      <c r="M50" s="14"/>
      <c r="N50" s="14" t="s">
        <v>86</v>
      </c>
      <c r="O50" s="14"/>
      <c r="P50" s="15" t="s">
        <v>84</v>
      </c>
      <c r="Q50" s="16">
        <v>10299</v>
      </c>
      <c r="R50" s="17">
        <v>45</v>
      </c>
      <c r="S50" s="18">
        <v>6514.1174999999994</v>
      </c>
      <c r="T50" s="19" t="s">
        <v>33</v>
      </c>
      <c r="U50" s="20" t="s">
        <v>36</v>
      </c>
      <c r="V50" s="22">
        <v>46</v>
      </c>
      <c r="W50" s="22">
        <v>3</v>
      </c>
      <c r="X50" s="23"/>
    </row>
    <row r="51" spans="1:24" s="1" customFormat="1" ht="108" customHeight="1" x14ac:dyDescent="0.3">
      <c r="A51" s="11" t="s">
        <v>23</v>
      </c>
      <c r="B51" s="11" t="s">
        <v>87</v>
      </c>
      <c r="C51" s="12" t="s">
        <v>88</v>
      </c>
      <c r="D51" s="27"/>
      <c r="E51" s="39" t="str">
        <f>HYPERLINK("https://www.google.ru/search?q=URAINXAN&amp;newwindow=1&amp;tbm=isch","Еще фото")</f>
        <v>Еще фото</v>
      </c>
      <c r="F51" s="13"/>
      <c r="G51" s="11" t="s">
        <v>89</v>
      </c>
      <c r="H51" s="11" t="s">
        <v>90</v>
      </c>
      <c r="I51" s="14" t="s">
        <v>91</v>
      </c>
      <c r="J51" s="14" t="s">
        <v>92</v>
      </c>
      <c r="K51" s="15" t="s">
        <v>29</v>
      </c>
      <c r="L51" s="14" t="s">
        <v>93</v>
      </c>
      <c r="M51" s="14" t="s">
        <v>94</v>
      </c>
      <c r="N51" s="14" t="s">
        <v>95</v>
      </c>
      <c r="O51" s="14" t="s">
        <v>96</v>
      </c>
      <c r="P51" s="15" t="s">
        <v>97</v>
      </c>
      <c r="Q51" s="16">
        <v>29999</v>
      </c>
      <c r="R51" s="17">
        <v>58.84</v>
      </c>
      <c r="S51" s="18">
        <v>14199.9355</v>
      </c>
      <c r="T51" s="19" t="s">
        <v>98</v>
      </c>
      <c r="U51" s="20" t="s">
        <v>99</v>
      </c>
      <c r="V51" s="22">
        <v>39</v>
      </c>
      <c r="W51" s="22">
        <v>1</v>
      </c>
      <c r="X51" s="23"/>
    </row>
    <row r="52" spans="1:24" s="1" customFormat="1" ht="51.95" customHeight="1" x14ac:dyDescent="0.3">
      <c r="A52" s="11" t="s">
        <v>23</v>
      </c>
      <c r="B52" s="11" t="s">
        <v>100</v>
      </c>
      <c r="C52" s="12" t="s">
        <v>101</v>
      </c>
      <c r="D52" s="59"/>
      <c r="E52" s="39" t="str">
        <f>HYPERLINK("https://www.google.ru/search?q=WTMPOCA2&amp;newwindow=1&amp;tbm=isch","Еще фото")</f>
        <v>Еще фото</v>
      </c>
      <c r="F52" s="13"/>
      <c r="G52" s="11" t="s">
        <v>102</v>
      </c>
      <c r="H52" s="11" t="s">
        <v>90</v>
      </c>
      <c r="I52" s="14" t="s">
        <v>103</v>
      </c>
      <c r="J52" s="14" t="s">
        <v>104</v>
      </c>
      <c r="K52" s="15" t="s">
        <v>73</v>
      </c>
      <c r="L52" s="56" t="s">
        <v>105</v>
      </c>
      <c r="M52" s="14"/>
      <c r="N52" s="14" t="s">
        <v>86</v>
      </c>
      <c r="O52" s="14"/>
      <c r="P52" s="15" t="s">
        <v>106</v>
      </c>
      <c r="Q52" s="16">
        <v>19299</v>
      </c>
      <c r="R52" s="17">
        <v>51.62</v>
      </c>
      <c r="S52" s="18">
        <v>10738.4355</v>
      </c>
      <c r="T52" s="19" t="s">
        <v>98</v>
      </c>
      <c r="U52" s="20" t="s">
        <v>107</v>
      </c>
      <c r="V52" s="22">
        <v>39</v>
      </c>
      <c r="W52" s="22">
        <v>1</v>
      </c>
      <c r="X52" s="23"/>
    </row>
    <row r="53" spans="1:24" s="1" customFormat="1" ht="60.95" customHeight="1" x14ac:dyDescent="0.3">
      <c r="A53" s="24" t="s">
        <v>23</v>
      </c>
      <c r="B53" s="24" t="s">
        <v>100</v>
      </c>
      <c r="C53" s="12" t="s">
        <v>101</v>
      </c>
      <c r="D53" s="60"/>
      <c r="E53" s="39" t="str">
        <f>HYPERLINK("https://www.google.ru/search?q=WTMPOCA2&amp;newwindow=1&amp;tbm=isch","Еще фото")</f>
        <v>Еще фото</v>
      </c>
      <c r="F53" s="13"/>
      <c r="G53" s="24" t="s">
        <v>102</v>
      </c>
      <c r="H53" s="24" t="s">
        <v>90</v>
      </c>
      <c r="I53" s="24" t="s">
        <v>103</v>
      </c>
      <c r="J53" s="14" t="s">
        <v>104</v>
      </c>
      <c r="K53" s="15" t="s">
        <v>73</v>
      </c>
      <c r="L53" s="58"/>
      <c r="M53" s="14"/>
      <c r="N53" s="14" t="s">
        <v>86</v>
      </c>
      <c r="O53" s="14"/>
      <c r="P53" s="15" t="s">
        <v>106</v>
      </c>
      <c r="Q53" s="16">
        <v>19299</v>
      </c>
      <c r="R53" s="17">
        <v>51.62</v>
      </c>
      <c r="S53" s="18">
        <v>10738.4355</v>
      </c>
      <c r="T53" s="19" t="s">
        <v>98</v>
      </c>
      <c r="U53" s="20" t="s">
        <v>108</v>
      </c>
      <c r="V53" s="28">
        <v>39.5</v>
      </c>
      <c r="W53" s="22">
        <v>4</v>
      </c>
      <c r="X53" s="23"/>
    </row>
    <row r="54" spans="1:24" s="1" customFormat="1" ht="51.95" customHeight="1" x14ac:dyDescent="0.3">
      <c r="A54" s="11" t="s">
        <v>23</v>
      </c>
      <c r="B54" s="11" t="s">
        <v>109</v>
      </c>
      <c r="C54" s="12" t="s">
        <v>110</v>
      </c>
      <c r="D54" s="59"/>
      <c r="E54" s="39" t="str">
        <f>HYPERLINK("https://www.google.ru/search?q=M4115VI&amp;newwindow=1&amp;tbm=isch","Еще фото")</f>
        <v>Еще фото</v>
      </c>
      <c r="F54" s="13"/>
      <c r="G54" s="11" t="s">
        <v>102</v>
      </c>
      <c r="H54" s="11" t="s">
        <v>90</v>
      </c>
      <c r="I54" s="14" t="s">
        <v>103</v>
      </c>
      <c r="J54" s="14" t="s">
        <v>104</v>
      </c>
      <c r="K54" s="15" t="s">
        <v>29</v>
      </c>
      <c r="L54" s="56"/>
      <c r="M54" s="14"/>
      <c r="N54" s="14" t="s">
        <v>31</v>
      </c>
      <c r="O54" s="14"/>
      <c r="P54" s="15" t="s">
        <v>111</v>
      </c>
      <c r="Q54" s="16">
        <v>8599</v>
      </c>
      <c r="R54" s="17">
        <v>45</v>
      </c>
      <c r="S54" s="18">
        <v>5438.8674999999994</v>
      </c>
      <c r="T54" s="19" t="s">
        <v>98</v>
      </c>
      <c r="U54" s="20" t="s">
        <v>112</v>
      </c>
      <c r="V54" s="28">
        <v>40.5</v>
      </c>
      <c r="W54" s="22">
        <v>1</v>
      </c>
      <c r="X54" s="23"/>
    </row>
    <row r="55" spans="1:24" s="1" customFormat="1" ht="60.95" customHeight="1" x14ac:dyDescent="0.3">
      <c r="A55" s="24" t="s">
        <v>23</v>
      </c>
      <c r="B55" s="24" t="s">
        <v>109</v>
      </c>
      <c r="C55" s="12" t="s">
        <v>110</v>
      </c>
      <c r="D55" s="60"/>
      <c r="E55" s="39" t="str">
        <f>HYPERLINK("https://www.google.ru/search?q=M4115VI&amp;newwindow=1&amp;tbm=isch","Еще фото")</f>
        <v>Еще фото</v>
      </c>
      <c r="F55" s="13"/>
      <c r="G55" s="24" t="s">
        <v>102</v>
      </c>
      <c r="H55" s="24" t="s">
        <v>90</v>
      </c>
      <c r="I55" s="24" t="s">
        <v>103</v>
      </c>
      <c r="J55" s="14" t="s">
        <v>104</v>
      </c>
      <c r="K55" s="15" t="s">
        <v>29</v>
      </c>
      <c r="L55" s="58"/>
      <c r="M55" s="14"/>
      <c r="N55" s="14" t="s">
        <v>31</v>
      </c>
      <c r="O55" s="14"/>
      <c r="P55" s="15" t="s">
        <v>111</v>
      </c>
      <c r="Q55" s="16">
        <v>8599</v>
      </c>
      <c r="R55" s="17">
        <v>45</v>
      </c>
      <c r="S55" s="18">
        <v>5438.8674999999994</v>
      </c>
      <c r="T55" s="19" t="s">
        <v>98</v>
      </c>
      <c r="U55" s="20" t="s">
        <v>113</v>
      </c>
      <c r="V55" s="28">
        <v>44.5</v>
      </c>
      <c r="W55" s="22">
        <v>1</v>
      </c>
      <c r="X55" s="23"/>
    </row>
    <row r="56" spans="1:24" s="1" customFormat="1" ht="11.1" customHeight="1" x14ac:dyDescent="0.3">
      <c r="A56" s="11" t="s">
        <v>23</v>
      </c>
      <c r="B56" s="11" t="s">
        <v>109</v>
      </c>
      <c r="C56" s="12" t="s">
        <v>114</v>
      </c>
      <c r="D56" s="53"/>
      <c r="E56" s="39" t="str">
        <f t="shared" ref="E56:E64" si="0">HYPERLINK("https://www.google.ru/search?q=M4118K1&amp;newwindow=1&amp;tbm=isch","Еще фото")</f>
        <v>Еще фото</v>
      </c>
      <c r="F56" s="13"/>
      <c r="G56" s="11" t="s">
        <v>102</v>
      </c>
      <c r="H56" s="11" t="s">
        <v>90</v>
      </c>
      <c r="I56" s="14" t="s">
        <v>103</v>
      </c>
      <c r="J56" s="14" t="s">
        <v>104</v>
      </c>
      <c r="K56" s="15" t="s">
        <v>29</v>
      </c>
      <c r="L56" s="56"/>
      <c r="M56" s="14"/>
      <c r="N56" s="14" t="s">
        <v>69</v>
      </c>
      <c r="O56" s="14"/>
      <c r="P56" s="15" t="s">
        <v>111</v>
      </c>
      <c r="Q56" s="16">
        <v>8599</v>
      </c>
      <c r="R56" s="17">
        <v>45</v>
      </c>
      <c r="S56" s="18">
        <v>5438.8674999999994</v>
      </c>
      <c r="T56" s="19" t="s">
        <v>98</v>
      </c>
      <c r="U56" s="20" t="s">
        <v>112</v>
      </c>
      <c r="V56" s="28">
        <v>40.5</v>
      </c>
      <c r="W56" s="22">
        <v>3</v>
      </c>
      <c r="X56" s="23"/>
    </row>
    <row r="57" spans="1:24" s="1" customFormat="1" ht="11.1" customHeight="1" x14ac:dyDescent="0.3">
      <c r="A57" s="24" t="s">
        <v>23</v>
      </c>
      <c r="B57" s="24" t="s">
        <v>109</v>
      </c>
      <c r="C57" s="12" t="s">
        <v>114</v>
      </c>
      <c r="D57" s="54"/>
      <c r="E57" s="39" t="str">
        <f t="shared" si="0"/>
        <v>Еще фото</v>
      </c>
      <c r="F57" s="13"/>
      <c r="G57" s="24" t="s">
        <v>102</v>
      </c>
      <c r="H57" s="24" t="s">
        <v>90</v>
      </c>
      <c r="I57" s="24" t="s">
        <v>103</v>
      </c>
      <c r="J57" s="14" t="s">
        <v>104</v>
      </c>
      <c r="K57" s="15" t="s">
        <v>29</v>
      </c>
      <c r="L57" s="57"/>
      <c r="M57" s="14"/>
      <c r="N57" s="14" t="s">
        <v>69</v>
      </c>
      <c r="O57" s="14"/>
      <c r="P57" s="15" t="s">
        <v>111</v>
      </c>
      <c r="Q57" s="16">
        <v>8599</v>
      </c>
      <c r="R57" s="17">
        <v>45</v>
      </c>
      <c r="S57" s="18">
        <v>5438.8674999999994</v>
      </c>
      <c r="T57" s="19" t="s">
        <v>98</v>
      </c>
      <c r="U57" s="20" t="s">
        <v>107</v>
      </c>
      <c r="V57" s="22">
        <v>41</v>
      </c>
      <c r="W57" s="22">
        <v>12</v>
      </c>
      <c r="X57" s="23"/>
    </row>
    <row r="58" spans="1:24" s="1" customFormat="1" ht="11.1" customHeight="1" x14ac:dyDescent="0.3">
      <c r="A58" s="24" t="s">
        <v>23</v>
      </c>
      <c r="B58" s="24" t="s">
        <v>109</v>
      </c>
      <c r="C58" s="12" t="s">
        <v>114</v>
      </c>
      <c r="D58" s="54"/>
      <c r="E58" s="39" t="str">
        <f t="shared" si="0"/>
        <v>Еще фото</v>
      </c>
      <c r="F58" s="13"/>
      <c r="G58" s="24" t="s">
        <v>102</v>
      </c>
      <c r="H58" s="24" t="s">
        <v>90</v>
      </c>
      <c r="I58" s="24" t="s">
        <v>103</v>
      </c>
      <c r="J58" s="14" t="s">
        <v>104</v>
      </c>
      <c r="K58" s="15" t="s">
        <v>29</v>
      </c>
      <c r="L58" s="57"/>
      <c r="M58" s="14"/>
      <c r="N58" s="14" t="s">
        <v>69</v>
      </c>
      <c r="O58" s="14"/>
      <c r="P58" s="15" t="s">
        <v>111</v>
      </c>
      <c r="Q58" s="16">
        <v>8599</v>
      </c>
      <c r="R58" s="17">
        <v>45</v>
      </c>
      <c r="S58" s="18">
        <v>5438.8674999999994</v>
      </c>
      <c r="T58" s="19" t="s">
        <v>98</v>
      </c>
      <c r="U58" s="20" t="s">
        <v>108</v>
      </c>
      <c r="V58" s="28">
        <v>41.5</v>
      </c>
      <c r="W58" s="22">
        <v>26</v>
      </c>
      <c r="X58" s="23"/>
    </row>
    <row r="59" spans="1:24" s="1" customFormat="1" ht="11.1" customHeight="1" x14ac:dyDescent="0.3">
      <c r="A59" s="24" t="s">
        <v>23</v>
      </c>
      <c r="B59" s="24" t="s">
        <v>109</v>
      </c>
      <c r="C59" s="12" t="s">
        <v>114</v>
      </c>
      <c r="D59" s="54"/>
      <c r="E59" s="39" t="str">
        <f t="shared" si="0"/>
        <v>Еще фото</v>
      </c>
      <c r="F59" s="13"/>
      <c r="G59" s="24" t="s">
        <v>102</v>
      </c>
      <c r="H59" s="24" t="s">
        <v>90</v>
      </c>
      <c r="I59" s="24" t="s">
        <v>103</v>
      </c>
      <c r="J59" s="14" t="s">
        <v>104</v>
      </c>
      <c r="K59" s="15" t="s">
        <v>29</v>
      </c>
      <c r="L59" s="57"/>
      <c r="M59" s="14"/>
      <c r="N59" s="14" t="s">
        <v>69</v>
      </c>
      <c r="O59" s="14"/>
      <c r="P59" s="15" t="s">
        <v>111</v>
      </c>
      <c r="Q59" s="16">
        <v>8599</v>
      </c>
      <c r="R59" s="17">
        <v>45</v>
      </c>
      <c r="S59" s="18">
        <v>5438.8674999999994</v>
      </c>
      <c r="T59" s="19" t="s">
        <v>98</v>
      </c>
      <c r="U59" s="20" t="s">
        <v>115</v>
      </c>
      <c r="V59" s="22">
        <v>42</v>
      </c>
      <c r="W59" s="22">
        <v>26</v>
      </c>
      <c r="X59" s="23"/>
    </row>
    <row r="60" spans="1:24" s="1" customFormat="1" ht="11.1" customHeight="1" x14ac:dyDescent="0.3">
      <c r="A60" s="24" t="s">
        <v>23</v>
      </c>
      <c r="B60" s="24" t="s">
        <v>109</v>
      </c>
      <c r="C60" s="12" t="s">
        <v>114</v>
      </c>
      <c r="D60" s="54"/>
      <c r="E60" s="39" t="str">
        <f t="shared" si="0"/>
        <v>Еще фото</v>
      </c>
      <c r="F60" s="13"/>
      <c r="G60" s="24" t="s">
        <v>102</v>
      </c>
      <c r="H60" s="24" t="s">
        <v>90</v>
      </c>
      <c r="I60" s="24" t="s">
        <v>103</v>
      </c>
      <c r="J60" s="14" t="s">
        <v>104</v>
      </c>
      <c r="K60" s="15" t="s">
        <v>29</v>
      </c>
      <c r="L60" s="57"/>
      <c r="M60" s="14"/>
      <c r="N60" s="14" t="s">
        <v>69</v>
      </c>
      <c r="O60" s="14"/>
      <c r="P60" s="15" t="s">
        <v>111</v>
      </c>
      <c r="Q60" s="16">
        <v>8599</v>
      </c>
      <c r="R60" s="17">
        <v>45</v>
      </c>
      <c r="S60" s="18">
        <v>5438.8674999999994</v>
      </c>
      <c r="T60" s="19" t="s">
        <v>98</v>
      </c>
      <c r="U60" s="20" t="s">
        <v>116</v>
      </c>
      <c r="V60" s="22">
        <v>43</v>
      </c>
      <c r="W60" s="22">
        <v>26</v>
      </c>
      <c r="X60" s="23"/>
    </row>
    <row r="61" spans="1:24" s="1" customFormat="1" ht="11.1" customHeight="1" x14ac:dyDescent="0.3">
      <c r="A61" s="24" t="s">
        <v>23</v>
      </c>
      <c r="B61" s="24" t="s">
        <v>109</v>
      </c>
      <c r="C61" s="12" t="s">
        <v>114</v>
      </c>
      <c r="D61" s="54"/>
      <c r="E61" s="39" t="str">
        <f t="shared" si="0"/>
        <v>Еще фото</v>
      </c>
      <c r="F61" s="13"/>
      <c r="G61" s="24" t="s">
        <v>102</v>
      </c>
      <c r="H61" s="24" t="s">
        <v>90</v>
      </c>
      <c r="I61" s="24" t="s">
        <v>103</v>
      </c>
      <c r="J61" s="14" t="s">
        <v>104</v>
      </c>
      <c r="K61" s="15" t="s">
        <v>29</v>
      </c>
      <c r="L61" s="57"/>
      <c r="M61" s="14"/>
      <c r="N61" s="14" t="s">
        <v>69</v>
      </c>
      <c r="O61" s="14"/>
      <c r="P61" s="15" t="s">
        <v>111</v>
      </c>
      <c r="Q61" s="16">
        <v>8599</v>
      </c>
      <c r="R61" s="17">
        <v>45</v>
      </c>
      <c r="S61" s="18">
        <v>5438.8674999999994</v>
      </c>
      <c r="T61" s="19" t="s">
        <v>98</v>
      </c>
      <c r="U61" s="20" t="s">
        <v>117</v>
      </c>
      <c r="V61" s="28">
        <v>43.5</v>
      </c>
      <c r="W61" s="22">
        <v>19</v>
      </c>
      <c r="X61" s="23"/>
    </row>
    <row r="62" spans="1:24" s="1" customFormat="1" ht="11.1" customHeight="1" x14ac:dyDescent="0.3">
      <c r="A62" s="24" t="s">
        <v>23</v>
      </c>
      <c r="B62" s="24" t="s">
        <v>109</v>
      </c>
      <c r="C62" s="12" t="s">
        <v>114</v>
      </c>
      <c r="D62" s="54"/>
      <c r="E62" s="39" t="str">
        <f t="shared" si="0"/>
        <v>Еще фото</v>
      </c>
      <c r="F62" s="13"/>
      <c r="G62" s="24" t="s">
        <v>102</v>
      </c>
      <c r="H62" s="24" t="s">
        <v>90</v>
      </c>
      <c r="I62" s="24" t="s">
        <v>103</v>
      </c>
      <c r="J62" s="14" t="s">
        <v>104</v>
      </c>
      <c r="K62" s="15" t="s">
        <v>29</v>
      </c>
      <c r="L62" s="57"/>
      <c r="M62" s="14"/>
      <c r="N62" s="14" t="s">
        <v>69</v>
      </c>
      <c r="O62" s="14"/>
      <c r="P62" s="15" t="s">
        <v>111</v>
      </c>
      <c r="Q62" s="16">
        <v>8599</v>
      </c>
      <c r="R62" s="17">
        <v>45</v>
      </c>
      <c r="S62" s="18">
        <v>5438.8674999999994</v>
      </c>
      <c r="T62" s="19" t="s">
        <v>98</v>
      </c>
      <c r="U62" s="20" t="s">
        <v>118</v>
      </c>
      <c r="V62" s="22">
        <v>44</v>
      </c>
      <c r="W62" s="22">
        <v>12</v>
      </c>
      <c r="X62" s="23"/>
    </row>
    <row r="63" spans="1:24" s="1" customFormat="1" ht="11.1" customHeight="1" x14ac:dyDescent="0.3">
      <c r="A63" s="24" t="s">
        <v>23</v>
      </c>
      <c r="B63" s="24" t="s">
        <v>109</v>
      </c>
      <c r="C63" s="12" t="s">
        <v>114</v>
      </c>
      <c r="D63" s="54"/>
      <c r="E63" s="39" t="str">
        <f t="shared" si="0"/>
        <v>Еще фото</v>
      </c>
      <c r="F63" s="13"/>
      <c r="G63" s="24" t="s">
        <v>102</v>
      </c>
      <c r="H63" s="24" t="s">
        <v>90</v>
      </c>
      <c r="I63" s="24" t="s">
        <v>103</v>
      </c>
      <c r="J63" s="14" t="s">
        <v>104</v>
      </c>
      <c r="K63" s="15" t="s">
        <v>29</v>
      </c>
      <c r="L63" s="57"/>
      <c r="M63" s="14"/>
      <c r="N63" s="14" t="s">
        <v>69</v>
      </c>
      <c r="O63" s="14"/>
      <c r="P63" s="15" t="s">
        <v>111</v>
      </c>
      <c r="Q63" s="16">
        <v>8599</v>
      </c>
      <c r="R63" s="17">
        <v>45</v>
      </c>
      <c r="S63" s="18">
        <v>5438.8674999999994</v>
      </c>
      <c r="T63" s="19" t="s">
        <v>98</v>
      </c>
      <c r="U63" s="20" t="s">
        <v>113</v>
      </c>
      <c r="V63" s="28">
        <v>44.5</v>
      </c>
      <c r="W63" s="22">
        <v>12</v>
      </c>
      <c r="X63" s="23"/>
    </row>
    <row r="64" spans="1:24" s="1" customFormat="1" ht="11.1" customHeight="1" x14ac:dyDescent="0.3">
      <c r="A64" s="24" t="s">
        <v>23</v>
      </c>
      <c r="B64" s="24" t="s">
        <v>109</v>
      </c>
      <c r="C64" s="12" t="s">
        <v>114</v>
      </c>
      <c r="D64" s="55"/>
      <c r="E64" s="39" t="str">
        <f t="shared" si="0"/>
        <v>Еще фото</v>
      </c>
      <c r="F64" s="13"/>
      <c r="G64" s="24" t="s">
        <v>102</v>
      </c>
      <c r="H64" s="24" t="s">
        <v>90</v>
      </c>
      <c r="I64" s="24" t="s">
        <v>103</v>
      </c>
      <c r="J64" s="14" t="s">
        <v>104</v>
      </c>
      <c r="K64" s="15" t="s">
        <v>29</v>
      </c>
      <c r="L64" s="58"/>
      <c r="M64" s="14"/>
      <c r="N64" s="14" t="s">
        <v>69</v>
      </c>
      <c r="O64" s="14"/>
      <c r="P64" s="15" t="s">
        <v>111</v>
      </c>
      <c r="Q64" s="16">
        <v>8599</v>
      </c>
      <c r="R64" s="17">
        <v>45</v>
      </c>
      <c r="S64" s="18">
        <v>5438.8674999999994</v>
      </c>
      <c r="T64" s="19" t="s">
        <v>98</v>
      </c>
      <c r="U64" s="20" t="s">
        <v>119</v>
      </c>
      <c r="V64" s="28">
        <v>45.5</v>
      </c>
      <c r="W64" s="22">
        <v>6</v>
      </c>
      <c r="X64" s="23"/>
    </row>
    <row r="65" spans="1:24" s="1" customFormat="1" ht="12.95" customHeight="1" x14ac:dyDescent="0.3">
      <c r="A65" s="11" t="s">
        <v>23</v>
      </c>
      <c r="B65" s="11" t="s">
        <v>120</v>
      </c>
      <c r="C65" s="12" t="s">
        <v>121</v>
      </c>
      <c r="D65" s="53"/>
      <c r="E65" s="39" t="str">
        <f t="shared" ref="E65:E72" si="1">HYPERLINK("https://www.google.ru/search?q=M520LT9&amp;newwindow=1&amp;tbm=isch","Еще фото")</f>
        <v>Еще фото</v>
      </c>
      <c r="F65" s="13" t="s">
        <v>56</v>
      </c>
      <c r="G65" s="11" t="s">
        <v>102</v>
      </c>
      <c r="H65" s="11" t="s">
        <v>90</v>
      </c>
      <c r="I65" s="14" t="s">
        <v>103</v>
      </c>
      <c r="J65" s="14" t="s">
        <v>104</v>
      </c>
      <c r="K65" s="15" t="s">
        <v>29</v>
      </c>
      <c r="L65" s="56" t="s">
        <v>122</v>
      </c>
      <c r="M65" s="14"/>
      <c r="N65" s="14" t="s">
        <v>31</v>
      </c>
      <c r="O65" s="14"/>
      <c r="P65" s="15" t="s">
        <v>111</v>
      </c>
      <c r="Q65" s="16">
        <v>11899</v>
      </c>
      <c r="R65" s="17">
        <v>45</v>
      </c>
      <c r="S65" s="18">
        <v>7526.1174999999994</v>
      </c>
      <c r="T65" s="19" t="s">
        <v>98</v>
      </c>
      <c r="U65" s="29" t="s">
        <v>112</v>
      </c>
      <c r="V65" s="28">
        <v>40.5</v>
      </c>
      <c r="W65" s="22">
        <v>3</v>
      </c>
      <c r="X65" s="23"/>
    </row>
    <row r="66" spans="1:24" s="1" customFormat="1" ht="12.95" customHeight="1" x14ac:dyDescent="0.3">
      <c r="A66" s="24" t="s">
        <v>23</v>
      </c>
      <c r="B66" s="24" t="s">
        <v>120</v>
      </c>
      <c r="C66" s="12" t="s">
        <v>121</v>
      </c>
      <c r="D66" s="54"/>
      <c r="E66" s="39" t="str">
        <f t="shared" si="1"/>
        <v>Еще фото</v>
      </c>
      <c r="F66" s="13" t="s">
        <v>56</v>
      </c>
      <c r="G66" s="24" t="s">
        <v>102</v>
      </c>
      <c r="H66" s="24" t="s">
        <v>90</v>
      </c>
      <c r="I66" s="24" t="s">
        <v>103</v>
      </c>
      <c r="J66" s="14" t="s">
        <v>104</v>
      </c>
      <c r="K66" s="15" t="s">
        <v>29</v>
      </c>
      <c r="L66" s="57"/>
      <c r="M66" s="14"/>
      <c r="N66" s="14" t="s">
        <v>31</v>
      </c>
      <c r="O66" s="14"/>
      <c r="P66" s="15" t="s">
        <v>111</v>
      </c>
      <c r="Q66" s="16">
        <v>11899</v>
      </c>
      <c r="R66" s="17">
        <v>45</v>
      </c>
      <c r="S66" s="18">
        <v>7526.1174999999994</v>
      </c>
      <c r="T66" s="19" t="s">
        <v>98</v>
      </c>
      <c r="U66" s="20" t="s">
        <v>107</v>
      </c>
      <c r="V66" s="22">
        <v>41</v>
      </c>
      <c r="W66" s="22">
        <v>13</v>
      </c>
      <c r="X66" s="23"/>
    </row>
    <row r="67" spans="1:24" s="1" customFormat="1" ht="12.95" customHeight="1" x14ac:dyDescent="0.3">
      <c r="A67" s="24" t="s">
        <v>23</v>
      </c>
      <c r="B67" s="24" t="s">
        <v>120</v>
      </c>
      <c r="C67" s="12" t="s">
        <v>121</v>
      </c>
      <c r="D67" s="54"/>
      <c r="E67" s="39" t="str">
        <f t="shared" si="1"/>
        <v>Еще фото</v>
      </c>
      <c r="F67" s="13" t="s">
        <v>56</v>
      </c>
      <c r="G67" s="24" t="s">
        <v>102</v>
      </c>
      <c r="H67" s="24" t="s">
        <v>90</v>
      </c>
      <c r="I67" s="24" t="s">
        <v>103</v>
      </c>
      <c r="J67" s="14" t="s">
        <v>104</v>
      </c>
      <c r="K67" s="15" t="s">
        <v>29</v>
      </c>
      <c r="L67" s="57"/>
      <c r="M67" s="14"/>
      <c r="N67" s="14" t="s">
        <v>31</v>
      </c>
      <c r="O67" s="14"/>
      <c r="P67" s="15" t="s">
        <v>111</v>
      </c>
      <c r="Q67" s="16">
        <v>11899</v>
      </c>
      <c r="R67" s="17">
        <v>45</v>
      </c>
      <c r="S67" s="18">
        <v>7526.1174999999994</v>
      </c>
      <c r="T67" s="19" t="s">
        <v>98</v>
      </c>
      <c r="U67" s="20" t="s">
        <v>108</v>
      </c>
      <c r="V67" s="28">
        <v>41.5</v>
      </c>
      <c r="W67" s="22">
        <v>27</v>
      </c>
      <c r="X67" s="23"/>
    </row>
    <row r="68" spans="1:24" s="1" customFormat="1" ht="12.95" customHeight="1" x14ac:dyDescent="0.3">
      <c r="A68" s="24" t="s">
        <v>23</v>
      </c>
      <c r="B68" s="24" t="s">
        <v>120</v>
      </c>
      <c r="C68" s="12" t="s">
        <v>121</v>
      </c>
      <c r="D68" s="54"/>
      <c r="E68" s="39" t="str">
        <f t="shared" si="1"/>
        <v>Еще фото</v>
      </c>
      <c r="F68" s="13" t="s">
        <v>56</v>
      </c>
      <c r="G68" s="24" t="s">
        <v>102</v>
      </c>
      <c r="H68" s="24" t="s">
        <v>90</v>
      </c>
      <c r="I68" s="24" t="s">
        <v>103</v>
      </c>
      <c r="J68" s="14" t="s">
        <v>104</v>
      </c>
      <c r="K68" s="15" t="s">
        <v>29</v>
      </c>
      <c r="L68" s="57"/>
      <c r="M68" s="14"/>
      <c r="N68" s="14" t="s">
        <v>31</v>
      </c>
      <c r="O68" s="14"/>
      <c r="P68" s="15" t="s">
        <v>111</v>
      </c>
      <c r="Q68" s="16">
        <v>11899</v>
      </c>
      <c r="R68" s="17">
        <v>45</v>
      </c>
      <c r="S68" s="18">
        <v>7526.1174999999994</v>
      </c>
      <c r="T68" s="19" t="s">
        <v>98</v>
      </c>
      <c r="U68" s="20" t="s">
        <v>115</v>
      </c>
      <c r="V68" s="22">
        <v>42</v>
      </c>
      <c r="W68" s="22">
        <v>28</v>
      </c>
      <c r="X68" s="23"/>
    </row>
    <row r="69" spans="1:24" s="1" customFormat="1" ht="12.95" customHeight="1" x14ac:dyDescent="0.3">
      <c r="A69" s="24" t="s">
        <v>23</v>
      </c>
      <c r="B69" s="24" t="s">
        <v>120</v>
      </c>
      <c r="C69" s="12" t="s">
        <v>121</v>
      </c>
      <c r="D69" s="54"/>
      <c r="E69" s="39" t="str">
        <f t="shared" si="1"/>
        <v>Еще фото</v>
      </c>
      <c r="F69" s="13" t="s">
        <v>56</v>
      </c>
      <c r="G69" s="24" t="s">
        <v>102</v>
      </c>
      <c r="H69" s="24" t="s">
        <v>90</v>
      </c>
      <c r="I69" s="24" t="s">
        <v>103</v>
      </c>
      <c r="J69" s="14" t="s">
        <v>104</v>
      </c>
      <c r="K69" s="15" t="s">
        <v>29</v>
      </c>
      <c r="L69" s="57"/>
      <c r="M69" s="14"/>
      <c r="N69" s="14" t="s">
        <v>31</v>
      </c>
      <c r="O69" s="14"/>
      <c r="P69" s="15" t="s">
        <v>111</v>
      </c>
      <c r="Q69" s="16">
        <v>11899</v>
      </c>
      <c r="R69" s="17">
        <v>45</v>
      </c>
      <c r="S69" s="18">
        <v>7526.1174999999994</v>
      </c>
      <c r="T69" s="19" t="s">
        <v>98</v>
      </c>
      <c r="U69" s="20" t="s">
        <v>116</v>
      </c>
      <c r="V69" s="22">
        <v>43</v>
      </c>
      <c r="W69" s="22">
        <v>21</v>
      </c>
      <c r="X69" s="23"/>
    </row>
    <row r="70" spans="1:24" s="1" customFormat="1" ht="12.95" customHeight="1" x14ac:dyDescent="0.3">
      <c r="A70" s="24" t="s">
        <v>23</v>
      </c>
      <c r="B70" s="24" t="s">
        <v>120</v>
      </c>
      <c r="C70" s="12" t="s">
        <v>121</v>
      </c>
      <c r="D70" s="54"/>
      <c r="E70" s="39" t="str">
        <f t="shared" si="1"/>
        <v>Еще фото</v>
      </c>
      <c r="F70" s="13" t="s">
        <v>56</v>
      </c>
      <c r="G70" s="24" t="s">
        <v>102</v>
      </c>
      <c r="H70" s="24" t="s">
        <v>90</v>
      </c>
      <c r="I70" s="24" t="s">
        <v>103</v>
      </c>
      <c r="J70" s="14" t="s">
        <v>104</v>
      </c>
      <c r="K70" s="15" t="s">
        <v>29</v>
      </c>
      <c r="L70" s="57"/>
      <c r="M70" s="14"/>
      <c r="N70" s="14" t="s">
        <v>31</v>
      </c>
      <c r="O70" s="14"/>
      <c r="P70" s="15" t="s">
        <v>111</v>
      </c>
      <c r="Q70" s="16">
        <v>11899</v>
      </c>
      <c r="R70" s="17">
        <v>45</v>
      </c>
      <c r="S70" s="18">
        <v>7526.1174999999994</v>
      </c>
      <c r="T70" s="19" t="s">
        <v>98</v>
      </c>
      <c r="U70" s="20" t="s">
        <v>117</v>
      </c>
      <c r="V70" s="28">
        <v>43.5</v>
      </c>
      <c r="W70" s="22">
        <v>13</v>
      </c>
      <c r="X70" s="23"/>
    </row>
    <row r="71" spans="1:24" s="1" customFormat="1" ht="12.95" customHeight="1" x14ac:dyDescent="0.3">
      <c r="A71" s="24" t="s">
        <v>23</v>
      </c>
      <c r="B71" s="24" t="s">
        <v>120</v>
      </c>
      <c r="C71" s="12" t="s">
        <v>121</v>
      </c>
      <c r="D71" s="54"/>
      <c r="E71" s="39" t="str">
        <f t="shared" si="1"/>
        <v>Еще фото</v>
      </c>
      <c r="F71" s="13" t="s">
        <v>56</v>
      </c>
      <c r="G71" s="24" t="s">
        <v>102</v>
      </c>
      <c r="H71" s="24" t="s">
        <v>90</v>
      </c>
      <c r="I71" s="24" t="s">
        <v>103</v>
      </c>
      <c r="J71" s="14" t="s">
        <v>104</v>
      </c>
      <c r="K71" s="15" t="s">
        <v>29</v>
      </c>
      <c r="L71" s="57"/>
      <c r="M71" s="14"/>
      <c r="N71" s="14" t="s">
        <v>31</v>
      </c>
      <c r="O71" s="14"/>
      <c r="P71" s="15" t="s">
        <v>111</v>
      </c>
      <c r="Q71" s="16">
        <v>11899</v>
      </c>
      <c r="R71" s="17">
        <v>45</v>
      </c>
      <c r="S71" s="18">
        <v>7526.1174999999994</v>
      </c>
      <c r="T71" s="19" t="s">
        <v>98</v>
      </c>
      <c r="U71" s="20" t="s">
        <v>118</v>
      </c>
      <c r="V71" s="22">
        <v>44</v>
      </c>
      <c r="W71" s="22">
        <v>13</v>
      </c>
      <c r="X71" s="23"/>
    </row>
    <row r="72" spans="1:24" s="1" customFormat="1" ht="18" customHeight="1" x14ac:dyDescent="0.3">
      <c r="A72" s="24" t="s">
        <v>23</v>
      </c>
      <c r="B72" s="24" t="s">
        <v>120</v>
      </c>
      <c r="C72" s="12" t="s">
        <v>121</v>
      </c>
      <c r="D72" s="55"/>
      <c r="E72" s="39" t="str">
        <f t="shared" si="1"/>
        <v>Еще фото</v>
      </c>
      <c r="F72" s="13" t="s">
        <v>56</v>
      </c>
      <c r="G72" s="24" t="s">
        <v>102</v>
      </c>
      <c r="H72" s="24" t="s">
        <v>90</v>
      </c>
      <c r="I72" s="24" t="s">
        <v>103</v>
      </c>
      <c r="J72" s="14" t="s">
        <v>104</v>
      </c>
      <c r="K72" s="15" t="s">
        <v>29</v>
      </c>
      <c r="L72" s="58"/>
      <c r="M72" s="14"/>
      <c r="N72" s="14" t="s">
        <v>31</v>
      </c>
      <c r="O72" s="14"/>
      <c r="P72" s="15" t="s">
        <v>111</v>
      </c>
      <c r="Q72" s="16">
        <v>11899</v>
      </c>
      <c r="R72" s="17">
        <v>45</v>
      </c>
      <c r="S72" s="18">
        <v>7526.1174999999994</v>
      </c>
      <c r="T72" s="19" t="s">
        <v>98</v>
      </c>
      <c r="U72" s="20" t="s">
        <v>113</v>
      </c>
      <c r="V72" s="28">
        <v>44.5</v>
      </c>
      <c r="W72" s="22">
        <v>7</v>
      </c>
      <c r="X72" s="23"/>
    </row>
    <row r="73" spans="1:24" s="1" customFormat="1" ht="108" customHeight="1" x14ac:dyDescent="0.3">
      <c r="A73" s="11" t="s">
        <v>23</v>
      </c>
      <c r="B73" s="11" t="s">
        <v>123</v>
      </c>
      <c r="C73" s="12" t="s">
        <v>124</v>
      </c>
      <c r="D73" s="27"/>
      <c r="E73" s="39" t="str">
        <f>HYPERLINK("https://www.google.ru/search?q=M8801MJ&amp;newwindow=1&amp;tbm=isch","Еще фото")</f>
        <v>Еще фото</v>
      </c>
      <c r="F73" s="13" t="s">
        <v>56</v>
      </c>
      <c r="G73" s="11" t="s">
        <v>102</v>
      </c>
      <c r="H73" s="11" t="s">
        <v>90</v>
      </c>
      <c r="I73" s="14" t="s">
        <v>103</v>
      </c>
      <c r="J73" s="14" t="s">
        <v>104</v>
      </c>
      <c r="K73" s="15" t="s">
        <v>29</v>
      </c>
      <c r="L73" s="14" t="s">
        <v>125</v>
      </c>
      <c r="M73" s="14"/>
      <c r="N73" s="14" t="s">
        <v>69</v>
      </c>
      <c r="O73" s="14"/>
      <c r="P73" s="15" t="s">
        <v>106</v>
      </c>
      <c r="Q73" s="16">
        <v>20899</v>
      </c>
      <c r="R73" s="17">
        <v>45</v>
      </c>
      <c r="S73" s="18">
        <v>13218.6175</v>
      </c>
      <c r="T73" s="19" t="s">
        <v>98</v>
      </c>
      <c r="U73" s="20" t="s">
        <v>108</v>
      </c>
      <c r="V73" s="28">
        <v>41.5</v>
      </c>
      <c r="W73" s="22">
        <v>1</v>
      </c>
      <c r="X73" s="23"/>
    </row>
    <row r="74" spans="1:24" s="1" customFormat="1" ht="108" customHeight="1" x14ac:dyDescent="0.3">
      <c r="A74" s="11" t="s">
        <v>23</v>
      </c>
      <c r="B74" s="11" t="s">
        <v>123</v>
      </c>
      <c r="C74" s="12" t="s">
        <v>126</v>
      </c>
      <c r="D74" s="27"/>
      <c r="E74" s="39" t="str">
        <f>HYPERLINK("https://www.google.ru/search?q=M88074B&amp;newwindow=1&amp;tbm=isch","Еще фото")</f>
        <v>Еще фото</v>
      </c>
      <c r="F74" s="13"/>
      <c r="G74" s="11" t="s">
        <v>102</v>
      </c>
      <c r="H74" s="11" t="s">
        <v>90</v>
      </c>
      <c r="I74" s="14" t="s">
        <v>103</v>
      </c>
      <c r="J74" s="14" t="s">
        <v>104</v>
      </c>
      <c r="K74" s="15" t="s">
        <v>29</v>
      </c>
      <c r="L74" s="14"/>
      <c r="M74" s="14"/>
      <c r="N74" s="14" t="s">
        <v>31</v>
      </c>
      <c r="O74" s="14"/>
      <c r="P74" s="15" t="s">
        <v>127</v>
      </c>
      <c r="Q74" s="16">
        <v>15899</v>
      </c>
      <c r="R74" s="17">
        <v>45</v>
      </c>
      <c r="S74" s="18">
        <v>10056.1175</v>
      </c>
      <c r="T74" s="19" t="s">
        <v>98</v>
      </c>
      <c r="U74" s="20" t="s">
        <v>108</v>
      </c>
      <c r="V74" s="28">
        <v>41.5</v>
      </c>
      <c r="W74" s="22">
        <v>1</v>
      </c>
      <c r="X74" s="23"/>
    </row>
    <row r="75" spans="1:24" s="1" customFormat="1" ht="108" customHeight="1" x14ac:dyDescent="0.3">
      <c r="A75" s="11" t="s">
        <v>23</v>
      </c>
      <c r="B75" s="11" t="s">
        <v>128</v>
      </c>
      <c r="C75" s="12" t="s">
        <v>129</v>
      </c>
      <c r="D75" s="27"/>
      <c r="E75" s="39" t="str">
        <f>HYPERLINK("https://www.google.ru/search?q=MARISTX4&amp;newwindow=1&amp;tbm=isch","Еще фото")</f>
        <v>Еще фото</v>
      </c>
      <c r="F75" s="13"/>
      <c r="G75" s="11" t="s">
        <v>102</v>
      </c>
      <c r="H75" s="11" t="s">
        <v>90</v>
      </c>
      <c r="I75" s="14" t="s">
        <v>103</v>
      </c>
      <c r="J75" s="14" t="s">
        <v>104</v>
      </c>
      <c r="K75" s="15" t="s">
        <v>29</v>
      </c>
      <c r="L75" s="14" t="s">
        <v>130</v>
      </c>
      <c r="M75" s="14"/>
      <c r="N75" s="14" t="s">
        <v>31</v>
      </c>
      <c r="O75" s="14"/>
      <c r="P75" s="15" t="s">
        <v>131</v>
      </c>
      <c r="Q75" s="16">
        <v>12099</v>
      </c>
      <c r="R75" s="17">
        <v>45</v>
      </c>
      <c r="S75" s="18">
        <v>7652.6174999999994</v>
      </c>
      <c r="T75" s="19" t="s">
        <v>98</v>
      </c>
      <c r="U75" s="20" t="s">
        <v>107</v>
      </c>
      <c r="V75" s="22">
        <v>41</v>
      </c>
      <c r="W75" s="22">
        <v>1</v>
      </c>
      <c r="X75" s="23"/>
    </row>
    <row r="76" spans="1:24" s="1" customFormat="1" ht="108" customHeight="1" x14ac:dyDescent="0.3">
      <c r="A76" s="11" t="s">
        <v>23</v>
      </c>
      <c r="B76" s="11" t="s">
        <v>132</v>
      </c>
      <c r="C76" s="12" t="s">
        <v>133</v>
      </c>
      <c r="D76" s="27"/>
      <c r="E76" s="39" t="str">
        <f>HYPERLINK("https://www.google.ru/search?q=MFCX3L8&amp;newwindow=1&amp;tbm=isch","Еще фото")</f>
        <v>Еще фото</v>
      </c>
      <c r="F76" s="13" t="s">
        <v>56</v>
      </c>
      <c r="G76" s="11" t="s">
        <v>102</v>
      </c>
      <c r="H76" s="11" t="s">
        <v>90</v>
      </c>
      <c r="I76" s="14" t="s">
        <v>103</v>
      </c>
      <c r="J76" s="14" t="s">
        <v>104</v>
      </c>
      <c r="K76" s="15" t="s">
        <v>29</v>
      </c>
      <c r="L76" s="14" t="s">
        <v>134</v>
      </c>
      <c r="M76" s="14"/>
      <c r="N76" s="14" t="s">
        <v>135</v>
      </c>
      <c r="O76" s="14"/>
      <c r="P76" s="15" t="s">
        <v>136</v>
      </c>
      <c r="Q76" s="16">
        <v>22399</v>
      </c>
      <c r="R76" s="17">
        <v>45</v>
      </c>
      <c r="S76" s="18">
        <v>14167.3675</v>
      </c>
      <c r="T76" s="19" t="s">
        <v>98</v>
      </c>
      <c r="U76" s="20" t="s">
        <v>115</v>
      </c>
      <c r="V76" s="22">
        <v>42</v>
      </c>
      <c r="W76" s="22">
        <v>4</v>
      </c>
      <c r="X76" s="23"/>
    </row>
    <row r="77" spans="1:24" s="1" customFormat="1" ht="11.1" customHeight="1" x14ac:dyDescent="0.3">
      <c r="A77" s="11" t="s">
        <v>23</v>
      </c>
      <c r="B77" s="11" t="s">
        <v>132</v>
      </c>
      <c r="C77" s="12" t="s">
        <v>137</v>
      </c>
      <c r="D77" s="53"/>
      <c r="E77" s="39" t="str">
        <f t="shared" ref="E77:E85" si="2">HYPERLINK("https://www.google.ru/search?q=MFCXLC5&amp;newwindow=1&amp;tbm=isch","Еще фото")</f>
        <v>Еще фото</v>
      </c>
      <c r="F77" s="30" t="s">
        <v>138</v>
      </c>
      <c r="G77" s="11" t="s">
        <v>102</v>
      </c>
      <c r="H77" s="11" t="s">
        <v>90</v>
      </c>
      <c r="I77" s="14" t="s">
        <v>103</v>
      </c>
      <c r="J77" s="14" t="s">
        <v>104</v>
      </c>
      <c r="K77" s="15" t="s">
        <v>29</v>
      </c>
      <c r="L77" s="56"/>
      <c r="M77" s="14"/>
      <c r="N77" s="14" t="s">
        <v>31</v>
      </c>
      <c r="O77" s="14"/>
      <c r="P77" s="15" t="s">
        <v>111</v>
      </c>
      <c r="Q77" s="16">
        <v>22399</v>
      </c>
      <c r="R77" s="17">
        <v>45</v>
      </c>
      <c r="S77" s="18">
        <v>14167.3675</v>
      </c>
      <c r="T77" s="19" t="s">
        <v>98</v>
      </c>
      <c r="U77" s="20" t="s">
        <v>112</v>
      </c>
      <c r="V77" s="28">
        <v>40.5</v>
      </c>
      <c r="W77" s="22">
        <v>5</v>
      </c>
      <c r="X77" s="23"/>
    </row>
    <row r="78" spans="1:24" s="1" customFormat="1" ht="11.1" customHeight="1" x14ac:dyDescent="0.3">
      <c r="A78" s="24" t="s">
        <v>23</v>
      </c>
      <c r="B78" s="24" t="s">
        <v>132</v>
      </c>
      <c r="C78" s="12" t="s">
        <v>137</v>
      </c>
      <c r="D78" s="54"/>
      <c r="E78" s="39" t="str">
        <f t="shared" si="2"/>
        <v>Еще фото</v>
      </c>
      <c r="F78" s="30" t="s">
        <v>138</v>
      </c>
      <c r="G78" s="24" t="s">
        <v>102</v>
      </c>
      <c r="H78" s="24" t="s">
        <v>90</v>
      </c>
      <c r="I78" s="24" t="s">
        <v>103</v>
      </c>
      <c r="J78" s="14" t="s">
        <v>104</v>
      </c>
      <c r="K78" s="15" t="s">
        <v>29</v>
      </c>
      <c r="L78" s="57"/>
      <c r="M78" s="14"/>
      <c r="N78" s="14" t="s">
        <v>31</v>
      </c>
      <c r="O78" s="14"/>
      <c r="P78" s="15" t="s">
        <v>111</v>
      </c>
      <c r="Q78" s="16">
        <v>22399</v>
      </c>
      <c r="R78" s="17">
        <v>45</v>
      </c>
      <c r="S78" s="18">
        <v>14167.3675</v>
      </c>
      <c r="T78" s="19" t="s">
        <v>98</v>
      </c>
      <c r="U78" s="20" t="s">
        <v>107</v>
      </c>
      <c r="V78" s="22">
        <v>41</v>
      </c>
      <c r="W78" s="22">
        <v>15</v>
      </c>
      <c r="X78" s="23"/>
    </row>
    <row r="79" spans="1:24" s="1" customFormat="1" ht="11.1" customHeight="1" x14ac:dyDescent="0.3">
      <c r="A79" s="24" t="s">
        <v>23</v>
      </c>
      <c r="B79" s="24" t="s">
        <v>132</v>
      </c>
      <c r="C79" s="12" t="s">
        <v>137</v>
      </c>
      <c r="D79" s="54"/>
      <c r="E79" s="39" t="str">
        <f t="shared" si="2"/>
        <v>Еще фото</v>
      </c>
      <c r="F79" s="30" t="s">
        <v>138</v>
      </c>
      <c r="G79" s="24" t="s">
        <v>102</v>
      </c>
      <c r="H79" s="24" t="s">
        <v>90</v>
      </c>
      <c r="I79" s="24" t="s">
        <v>103</v>
      </c>
      <c r="J79" s="14" t="s">
        <v>104</v>
      </c>
      <c r="K79" s="15" t="s">
        <v>29</v>
      </c>
      <c r="L79" s="57"/>
      <c r="M79" s="14"/>
      <c r="N79" s="14" t="s">
        <v>31</v>
      </c>
      <c r="O79" s="14"/>
      <c r="P79" s="15" t="s">
        <v>111</v>
      </c>
      <c r="Q79" s="16">
        <v>22399</v>
      </c>
      <c r="R79" s="17">
        <v>45</v>
      </c>
      <c r="S79" s="18">
        <v>14167.3675</v>
      </c>
      <c r="T79" s="19" t="s">
        <v>98</v>
      </c>
      <c r="U79" s="20" t="s">
        <v>108</v>
      </c>
      <c r="V79" s="28">
        <v>41.5</v>
      </c>
      <c r="W79" s="22">
        <v>29</v>
      </c>
      <c r="X79" s="23"/>
    </row>
    <row r="80" spans="1:24" s="1" customFormat="1" ht="11.1" customHeight="1" x14ac:dyDescent="0.3">
      <c r="A80" s="24" t="s">
        <v>23</v>
      </c>
      <c r="B80" s="24" t="s">
        <v>132</v>
      </c>
      <c r="C80" s="12" t="s">
        <v>137</v>
      </c>
      <c r="D80" s="54"/>
      <c r="E80" s="39" t="str">
        <f t="shared" si="2"/>
        <v>Еще фото</v>
      </c>
      <c r="F80" s="30" t="s">
        <v>138</v>
      </c>
      <c r="G80" s="24" t="s">
        <v>102</v>
      </c>
      <c r="H80" s="24" t="s">
        <v>90</v>
      </c>
      <c r="I80" s="24" t="s">
        <v>103</v>
      </c>
      <c r="J80" s="14" t="s">
        <v>104</v>
      </c>
      <c r="K80" s="15" t="s">
        <v>29</v>
      </c>
      <c r="L80" s="57"/>
      <c r="M80" s="14"/>
      <c r="N80" s="14" t="s">
        <v>31</v>
      </c>
      <c r="O80" s="14"/>
      <c r="P80" s="15" t="s">
        <v>111</v>
      </c>
      <c r="Q80" s="16">
        <v>22399</v>
      </c>
      <c r="R80" s="17">
        <v>45</v>
      </c>
      <c r="S80" s="18">
        <v>14167.3675</v>
      </c>
      <c r="T80" s="19" t="s">
        <v>98</v>
      </c>
      <c r="U80" s="20" t="s">
        <v>115</v>
      </c>
      <c r="V80" s="22">
        <v>42</v>
      </c>
      <c r="W80" s="22">
        <v>29</v>
      </c>
      <c r="X80" s="23"/>
    </row>
    <row r="81" spans="1:24" s="1" customFormat="1" ht="11.1" customHeight="1" x14ac:dyDescent="0.3">
      <c r="A81" s="24" t="s">
        <v>23</v>
      </c>
      <c r="B81" s="24" t="s">
        <v>132</v>
      </c>
      <c r="C81" s="12" t="s">
        <v>137</v>
      </c>
      <c r="D81" s="54"/>
      <c r="E81" s="39" t="str">
        <f t="shared" si="2"/>
        <v>Еще фото</v>
      </c>
      <c r="F81" s="30" t="s">
        <v>138</v>
      </c>
      <c r="G81" s="24" t="s">
        <v>102</v>
      </c>
      <c r="H81" s="24" t="s">
        <v>90</v>
      </c>
      <c r="I81" s="24" t="s">
        <v>103</v>
      </c>
      <c r="J81" s="14" t="s">
        <v>104</v>
      </c>
      <c r="K81" s="15" t="s">
        <v>29</v>
      </c>
      <c r="L81" s="57"/>
      <c r="M81" s="14"/>
      <c r="N81" s="14" t="s">
        <v>31</v>
      </c>
      <c r="O81" s="14"/>
      <c r="P81" s="15" t="s">
        <v>111</v>
      </c>
      <c r="Q81" s="16">
        <v>22399</v>
      </c>
      <c r="R81" s="17">
        <v>45</v>
      </c>
      <c r="S81" s="18">
        <v>14167.3675</v>
      </c>
      <c r="T81" s="19" t="s">
        <v>98</v>
      </c>
      <c r="U81" s="20" t="s">
        <v>116</v>
      </c>
      <c r="V81" s="22">
        <v>43</v>
      </c>
      <c r="W81" s="22">
        <v>29</v>
      </c>
      <c r="X81" s="23"/>
    </row>
    <row r="82" spans="1:24" s="1" customFormat="1" ht="11.1" customHeight="1" x14ac:dyDescent="0.3">
      <c r="A82" s="24" t="s">
        <v>23</v>
      </c>
      <c r="B82" s="24" t="s">
        <v>132</v>
      </c>
      <c r="C82" s="12" t="s">
        <v>137</v>
      </c>
      <c r="D82" s="54"/>
      <c r="E82" s="39" t="str">
        <f t="shared" si="2"/>
        <v>Еще фото</v>
      </c>
      <c r="F82" s="30" t="s">
        <v>138</v>
      </c>
      <c r="G82" s="24" t="s">
        <v>102</v>
      </c>
      <c r="H82" s="24" t="s">
        <v>90</v>
      </c>
      <c r="I82" s="24" t="s">
        <v>103</v>
      </c>
      <c r="J82" s="14" t="s">
        <v>104</v>
      </c>
      <c r="K82" s="15" t="s">
        <v>29</v>
      </c>
      <c r="L82" s="57"/>
      <c r="M82" s="14"/>
      <c r="N82" s="14" t="s">
        <v>31</v>
      </c>
      <c r="O82" s="14"/>
      <c r="P82" s="15" t="s">
        <v>111</v>
      </c>
      <c r="Q82" s="16">
        <v>22399</v>
      </c>
      <c r="R82" s="17">
        <v>45</v>
      </c>
      <c r="S82" s="18">
        <v>14167.3675</v>
      </c>
      <c r="T82" s="19" t="s">
        <v>98</v>
      </c>
      <c r="U82" s="20" t="s">
        <v>117</v>
      </c>
      <c r="V82" s="28">
        <v>43.5</v>
      </c>
      <c r="W82" s="22">
        <v>21</v>
      </c>
      <c r="X82" s="23"/>
    </row>
    <row r="83" spans="1:24" s="1" customFormat="1" ht="11.1" customHeight="1" x14ac:dyDescent="0.3">
      <c r="A83" s="24" t="s">
        <v>23</v>
      </c>
      <c r="B83" s="24" t="s">
        <v>132</v>
      </c>
      <c r="C83" s="12" t="s">
        <v>137</v>
      </c>
      <c r="D83" s="54"/>
      <c r="E83" s="39" t="str">
        <f t="shared" si="2"/>
        <v>Еще фото</v>
      </c>
      <c r="F83" s="30" t="s">
        <v>138</v>
      </c>
      <c r="G83" s="24" t="s">
        <v>102</v>
      </c>
      <c r="H83" s="24" t="s">
        <v>90</v>
      </c>
      <c r="I83" s="24" t="s">
        <v>103</v>
      </c>
      <c r="J83" s="14" t="s">
        <v>104</v>
      </c>
      <c r="K83" s="15" t="s">
        <v>29</v>
      </c>
      <c r="L83" s="57"/>
      <c r="M83" s="14"/>
      <c r="N83" s="14" t="s">
        <v>31</v>
      </c>
      <c r="O83" s="14"/>
      <c r="P83" s="15" t="s">
        <v>111</v>
      </c>
      <c r="Q83" s="16">
        <v>22399</v>
      </c>
      <c r="R83" s="17">
        <v>45</v>
      </c>
      <c r="S83" s="18">
        <v>14167.3675</v>
      </c>
      <c r="T83" s="19" t="s">
        <v>98</v>
      </c>
      <c r="U83" s="20" t="s">
        <v>118</v>
      </c>
      <c r="V83" s="22">
        <v>44</v>
      </c>
      <c r="W83" s="22">
        <v>14</v>
      </c>
      <c r="X83" s="23"/>
    </row>
    <row r="84" spans="1:24" s="1" customFormat="1" ht="11.1" customHeight="1" x14ac:dyDescent="0.3">
      <c r="A84" s="24" t="s">
        <v>23</v>
      </c>
      <c r="B84" s="24" t="s">
        <v>132</v>
      </c>
      <c r="C84" s="12" t="s">
        <v>137</v>
      </c>
      <c r="D84" s="54"/>
      <c r="E84" s="39" t="str">
        <f t="shared" si="2"/>
        <v>Еще фото</v>
      </c>
      <c r="F84" s="30" t="s">
        <v>138</v>
      </c>
      <c r="G84" s="24" t="s">
        <v>102</v>
      </c>
      <c r="H84" s="24" t="s">
        <v>90</v>
      </c>
      <c r="I84" s="24" t="s">
        <v>103</v>
      </c>
      <c r="J84" s="14" t="s">
        <v>104</v>
      </c>
      <c r="K84" s="15" t="s">
        <v>29</v>
      </c>
      <c r="L84" s="57"/>
      <c r="M84" s="14"/>
      <c r="N84" s="14" t="s">
        <v>31</v>
      </c>
      <c r="O84" s="14"/>
      <c r="P84" s="15" t="s">
        <v>111</v>
      </c>
      <c r="Q84" s="16">
        <v>22399</v>
      </c>
      <c r="R84" s="17">
        <v>45</v>
      </c>
      <c r="S84" s="18">
        <v>14167.3675</v>
      </c>
      <c r="T84" s="19" t="s">
        <v>98</v>
      </c>
      <c r="U84" s="20" t="s">
        <v>113</v>
      </c>
      <c r="V84" s="28">
        <v>44.5</v>
      </c>
      <c r="W84" s="22">
        <v>14</v>
      </c>
      <c r="X84" s="23"/>
    </row>
    <row r="85" spans="1:24" s="1" customFormat="1" ht="11.1" customHeight="1" x14ac:dyDescent="0.3">
      <c r="A85" s="24" t="s">
        <v>23</v>
      </c>
      <c r="B85" s="24" t="s">
        <v>132</v>
      </c>
      <c r="C85" s="12" t="s">
        <v>137</v>
      </c>
      <c r="D85" s="55"/>
      <c r="E85" s="39" t="str">
        <f t="shared" si="2"/>
        <v>Еще фото</v>
      </c>
      <c r="F85" s="30" t="s">
        <v>138</v>
      </c>
      <c r="G85" s="24" t="s">
        <v>102</v>
      </c>
      <c r="H85" s="24" t="s">
        <v>90</v>
      </c>
      <c r="I85" s="24" t="s">
        <v>103</v>
      </c>
      <c r="J85" s="14" t="s">
        <v>104</v>
      </c>
      <c r="K85" s="15" t="s">
        <v>29</v>
      </c>
      <c r="L85" s="58"/>
      <c r="M85" s="14"/>
      <c r="N85" s="14" t="s">
        <v>31</v>
      </c>
      <c r="O85" s="14"/>
      <c r="P85" s="15" t="s">
        <v>111</v>
      </c>
      <c r="Q85" s="16">
        <v>22399</v>
      </c>
      <c r="R85" s="17">
        <v>45</v>
      </c>
      <c r="S85" s="18">
        <v>14167.3675</v>
      </c>
      <c r="T85" s="19" t="s">
        <v>98</v>
      </c>
      <c r="U85" s="20" t="s">
        <v>119</v>
      </c>
      <c r="V85" s="28">
        <v>45.5</v>
      </c>
      <c r="W85" s="22">
        <v>8</v>
      </c>
      <c r="X85" s="23"/>
    </row>
    <row r="86" spans="1:24" s="1" customFormat="1" ht="11.1" customHeight="1" x14ac:dyDescent="0.3">
      <c r="A86" s="11" t="s">
        <v>23</v>
      </c>
      <c r="B86" s="11" t="s">
        <v>139</v>
      </c>
      <c r="C86" s="12" t="s">
        <v>140</v>
      </c>
      <c r="D86" s="53"/>
      <c r="E86" s="39" t="str">
        <f t="shared" ref="E86:E94" si="3">HYPERLINK("https://www.google.ru/search?q=MFLTR3WG&amp;newwindow=1&amp;tbm=isch","Еще фото")</f>
        <v>Еще фото</v>
      </c>
      <c r="F86" s="13"/>
      <c r="G86" s="11" t="s">
        <v>102</v>
      </c>
      <c r="H86" s="11" t="s">
        <v>90</v>
      </c>
      <c r="I86" s="14" t="s">
        <v>103</v>
      </c>
      <c r="J86" s="14" t="s">
        <v>104</v>
      </c>
      <c r="K86" s="15" t="s">
        <v>29</v>
      </c>
      <c r="L86" s="56"/>
      <c r="M86" s="14"/>
      <c r="N86" s="14" t="s">
        <v>43</v>
      </c>
      <c r="O86" s="14"/>
      <c r="P86" s="15" t="s">
        <v>111</v>
      </c>
      <c r="Q86" s="16">
        <v>14899</v>
      </c>
      <c r="R86" s="17">
        <v>45</v>
      </c>
      <c r="S86" s="18">
        <v>9423.6175000000003</v>
      </c>
      <c r="T86" s="19" t="s">
        <v>98</v>
      </c>
      <c r="U86" s="20" t="s">
        <v>112</v>
      </c>
      <c r="V86" s="28">
        <v>40.5</v>
      </c>
      <c r="W86" s="22">
        <v>3</v>
      </c>
      <c r="X86" s="23"/>
    </row>
    <row r="87" spans="1:24" s="1" customFormat="1" ht="11.1" customHeight="1" x14ac:dyDescent="0.3">
      <c r="A87" s="24" t="s">
        <v>23</v>
      </c>
      <c r="B87" s="24" t="s">
        <v>139</v>
      </c>
      <c r="C87" s="12" t="s">
        <v>140</v>
      </c>
      <c r="D87" s="54"/>
      <c r="E87" s="39" t="str">
        <f t="shared" si="3"/>
        <v>Еще фото</v>
      </c>
      <c r="F87" s="13"/>
      <c r="G87" s="24" t="s">
        <v>102</v>
      </c>
      <c r="H87" s="24" t="s">
        <v>90</v>
      </c>
      <c r="I87" s="24" t="s">
        <v>103</v>
      </c>
      <c r="J87" s="14" t="s">
        <v>104</v>
      </c>
      <c r="K87" s="15" t="s">
        <v>29</v>
      </c>
      <c r="L87" s="57"/>
      <c r="M87" s="14"/>
      <c r="N87" s="14" t="s">
        <v>43</v>
      </c>
      <c r="O87" s="14"/>
      <c r="P87" s="15" t="s">
        <v>111</v>
      </c>
      <c r="Q87" s="16">
        <v>14899</v>
      </c>
      <c r="R87" s="17">
        <v>45</v>
      </c>
      <c r="S87" s="18">
        <v>9423.6175000000003</v>
      </c>
      <c r="T87" s="19" t="s">
        <v>98</v>
      </c>
      <c r="U87" s="20" t="s">
        <v>107</v>
      </c>
      <c r="V87" s="22">
        <v>41</v>
      </c>
      <c r="W87" s="22">
        <v>13</v>
      </c>
      <c r="X87" s="23"/>
    </row>
    <row r="88" spans="1:24" s="1" customFormat="1" ht="11.1" customHeight="1" x14ac:dyDescent="0.3">
      <c r="A88" s="24" t="s">
        <v>23</v>
      </c>
      <c r="B88" s="24" t="s">
        <v>139</v>
      </c>
      <c r="C88" s="12" t="s">
        <v>140</v>
      </c>
      <c r="D88" s="54"/>
      <c r="E88" s="39" t="str">
        <f t="shared" si="3"/>
        <v>Еще фото</v>
      </c>
      <c r="F88" s="13"/>
      <c r="G88" s="24" t="s">
        <v>102</v>
      </c>
      <c r="H88" s="24" t="s">
        <v>90</v>
      </c>
      <c r="I88" s="24" t="s">
        <v>103</v>
      </c>
      <c r="J88" s="14" t="s">
        <v>104</v>
      </c>
      <c r="K88" s="15" t="s">
        <v>29</v>
      </c>
      <c r="L88" s="57"/>
      <c r="M88" s="14"/>
      <c r="N88" s="14" t="s">
        <v>43</v>
      </c>
      <c r="O88" s="14"/>
      <c r="P88" s="15" t="s">
        <v>111</v>
      </c>
      <c r="Q88" s="16">
        <v>14899</v>
      </c>
      <c r="R88" s="17">
        <v>45</v>
      </c>
      <c r="S88" s="18">
        <v>9423.6175000000003</v>
      </c>
      <c r="T88" s="19" t="s">
        <v>98</v>
      </c>
      <c r="U88" s="20" t="s">
        <v>108</v>
      </c>
      <c r="V88" s="28">
        <v>41.5</v>
      </c>
      <c r="W88" s="22">
        <v>27</v>
      </c>
      <c r="X88" s="23"/>
    </row>
    <row r="89" spans="1:24" s="1" customFormat="1" ht="11.1" customHeight="1" x14ac:dyDescent="0.3">
      <c r="A89" s="24" t="s">
        <v>23</v>
      </c>
      <c r="B89" s="24" t="s">
        <v>139</v>
      </c>
      <c r="C89" s="12" t="s">
        <v>140</v>
      </c>
      <c r="D89" s="54"/>
      <c r="E89" s="39" t="str">
        <f t="shared" si="3"/>
        <v>Еще фото</v>
      </c>
      <c r="F89" s="13"/>
      <c r="G89" s="24" t="s">
        <v>102</v>
      </c>
      <c r="H89" s="24" t="s">
        <v>90</v>
      </c>
      <c r="I89" s="24" t="s">
        <v>103</v>
      </c>
      <c r="J89" s="14" t="s">
        <v>104</v>
      </c>
      <c r="K89" s="15" t="s">
        <v>29</v>
      </c>
      <c r="L89" s="57"/>
      <c r="M89" s="14"/>
      <c r="N89" s="14" t="s">
        <v>43</v>
      </c>
      <c r="O89" s="14"/>
      <c r="P89" s="15" t="s">
        <v>111</v>
      </c>
      <c r="Q89" s="16">
        <v>14899</v>
      </c>
      <c r="R89" s="17">
        <v>45</v>
      </c>
      <c r="S89" s="18">
        <v>9423.6175000000003</v>
      </c>
      <c r="T89" s="19" t="s">
        <v>98</v>
      </c>
      <c r="U89" s="20" t="s">
        <v>115</v>
      </c>
      <c r="V89" s="22">
        <v>42</v>
      </c>
      <c r="W89" s="22">
        <v>27</v>
      </c>
      <c r="X89" s="23"/>
    </row>
    <row r="90" spans="1:24" s="1" customFormat="1" ht="11.1" customHeight="1" x14ac:dyDescent="0.3">
      <c r="A90" s="24" t="s">
        <v>23</v>
      </c>
      <c r="B90" s="24" t="s">
        <v>139</v>
      </c>
      <c r="C90" s="12" t="s">
        <v>140</v>
      </c>
      <c r="D90" s="54"/>
      <c r="E90" s="39" t="str">
        <f t="shared" si="3"/>
        <v>Еще фото</v>
      </c>
      <c r="F90" s="13"/>
      <c r="G90" s="24" t="s">
        <v>102</v>
      </c>
      <c r="H90" s="24" t="s">
        <v>90</v>
      </c>
      <c r="I90" s="24" t="s">
        <v>103</v>
      </c>
      <c r="J90" s="14" t="s">
        <v>104</v>
      </c>
      <c r="K90" s="15" t="s">
        <v>29</v>
      </c>
      <c r="L90" s="57"/>
      <c r="M90" s="14"/>
      <c r="N90" s="14" t="s">
        <v>43</v>
      </c>
      <c r="O90" s="14"/>
      <c r="P90" s="15" t="s">
        <v>111</v>
      </c>
      <c r="Q90" s="16">
        <v>14899</v>
      </c>
      <c r="R90" s="17">
        <v>45</v>
      </c>
      <c r="S90" s="18">
        <v>9423.6175000000003</v>
      </c>
      <c r="T90" s="19" t="s">
        <v>98</v>
      </c>
      <c r="U90" s="20" t="s">
        <v>116</v>
      </c>
      <c r="V90" s="22">
        <v>43</v>
      </c>
      <c r="W90" s="22">
        <v>26</v>
      </c>
      <c r="X90" s="23"/>
    </row>
    <row r="91" spans="1:24" s="1" customFormat="1" ht="11.1" customHeight="1" x14ac:dyDescent="0.3">
      <c r="A91" s="24" t="s">
        <v>23</v>
      </c>
      <c r="B91" s="24" t="s">
        <v>139</v>
      </c>
      <c r="C91" s="12" t="s">
        <v>140</v>
      </c>
      <c r="D91" s="54"/>
      <c r="E91" s="39" t="str">
        <f t="shared" si="3"/>
        <v>Еще фото</v>
      </c>
      <c r="F91" s="13"/>
      <c r="G91" s="24" t="s">
        <v>102</v>
      </c>
      <c r="H91" s="24" t="s">
        <v>90</v>
      </c>
      <c r="I91" s="24" t="s">
        <v>103</v>
      </c>
      <c r="J91" s="14" t="s">
        <v>104</v>
      </c>
      <c r="K91" s="15" t="s">
        <v>29</v>
      </c>
      <c r="L91" s="57"/>
      <c r="M91" s="14"/>
      <c r="N91" s="14" t="s">
        <v>43</v>
      </c>
      <c r="O91" s="14"/>
      <c r="P91" s="15" t="s">
        <v>111</v>
      </c>
      <c r="Q91" s="16">
        <v>14899</v>
      </c>
      <c r="R91" s="17">
        <v>45</v>
      </c>
      <c r="S91" s="18">
        <v>9423.6175000000003</v>
      </c>
      <c r="T91" s="19" t="s">
        <v>98</v>
      </c>
      <c r="U91" s="20" t="s">
        <v>117</v>
      </c>
      <c r="V91" s="28">
        <v>43.5</v>
      </c>
      <c r="W91" s="22">
        <v>19</v>
      </c>
      <c r="X91" s="23"/>
    </row>
    <row r="92" spans="1:24" s="1" customFormat="1" ht="11.1" customHeight="1" x14ac:dyDescent="0.3">
      <c r="A92" s="24" t="s">
        <v>23</v>
      </c>
      <c r="B92" s="24" t="s">
        <v>139</v>
      </c>
      <c r="C92" s="12" t="s">
        <v>140</v>
      </c>
      <c r="D92" s="54"/>
      <c r="E92" s="39" t="str">
        <f t="shared" si="3"/>
        <v>Еще фото</v>
      </c>
      <c r="F92" s="13"/>
      <c r="G92" s="24" t="s">
        <v>102</v>
      </c>
      <c r="H92" s="24" t="s">
        <v>90</v>
      </c>
      <c r="I92" s="24" t="s">
        <v>103</v>
      </c>
      <c r="J92" s="14" t="s">
        <v>104</v>
      </c>
      <c r="K92" s="15" t="s">
        <v>29</v>
      </c>
      <c r="L92" s="57"/>
      <c r="M92" s="14"/>
      <c r="N92" s="14" t="s">
        <v>43</v>
      </c>
      <c r="O92" s="14"/>
      <c r="P92" s="15" t="s">
        <v>111</v>
      </c>
      <c r="Q92" s="16">
        <v>14899</v>
      </c>
      <c r="R92" s="17">
        <v>45</v>
      </c>
      <c r="S92" s="18">
        <v>9423.6175000000003</v>
      </c>
      <c r="T92" s="19" t="s">
        <v>98</v>
      </c>
      <c r="U92" s="20" t="s">
        <v>118</v>
      </c>
      <c r="V92" s="22">
        <v>44</v>
      </c>
      <c r="W92" s="22">
        <v>12</v>
      </c>
      <c r="X92" s="23"/>
    </row>
    <row r="93" spans="1:24" s="1" customFormat="1" ht="11.1" customHeight="1" x14ac:dyDescent="0.3">
      <c r="A93" s="24" t="s">
        <v>23</v>
      </c>
      <c r="B93" s="24" t="s">
        <v>139</v>
      </c>
      <c r="C93" s="12" t="s">
        <v>140</v>
      </c>
      <c r="D93" s="54"/>
      <c r="E93" s="39" t="str">
        <f t="shared" si="3"/>
        <v>Еще фото</v>
      </c>
      <c r="F93" s="13"/>
      <c r="G93" s="24" t="s">
        <v>102</v>
      </c>
      <c r="H93" s="24" t="s">
        <v>90</v>
      </c>
      <c r="I93" s="24" t="s">
        <v>103</v>
      </c>
      <c r="J93" s="14" t="s">
        <v>104</v>
      </c>
      <c r="K93" s="15" t="s">
        <v>29</v>
      </c>
      <c r="L93" s="57"/>
      <c r="M93" s="14"/>
      <c r="N93" s="14" t="s">
        <v>43</v>
      </c>
      <c r="O93" s="14"/>
      <c r="P93" s="15" t="s">
        <v>111</v>
      </c>
      <c r="Q93" s="16">
        <v>14899</v>
      </c>
      <c r="R93" s="17">
        <v>45</v>
      </c>
      <c r="S93" s="18">
        <v>9423.6175000000003</v>
      </c>
      <c r="T93" s="19" t="s">
        <v>98</v>
      </c>
      <c r="U93" s="20" t="s">
        <v>113</v>
      </c>
      <c r="V93" s="28">
        <v>44.5</v>
      </c>
      <c r="W93" s="22">
        <v>12</v>
      </c>
      <c r="X93" s="23"/>
    </row>
    <row r="94" spans="1:24" s="1" customFormat="1" ht="11.1" customHeight="1" x14ac:dyDescent="0.3">
      <c r="A94" s="24" t="s">
        <v>23</v>
      </c>
      <c r="B94" s="24" t="s">
        <v>139</v>
      </c>
      <c r="C94" s="12" t="s">
        <v>140</v>
      </c>
      <c r="D94" s="55"/>
      <c r="E94" s="39" t="str">
        <f t="shared" si="3"/>
        <v>Еще фото</v>
      </c>
      <c r="F94" s="13"/>
      <c r="G94" s="24" t="s">
        <v>102</v>
      </c>
      <c r="H94" s="24" t="s">
        <v>90</v>
      </c>
      <c r="I94" s="24" t="s">
        <v>103</v>
      </c>
      <c r="J94" s="14" t="s">
        <v>104</v>
      </c>
      <c r="K94" s="15" t="s">
        <v>29</v>
      </c>
      <c r="L94" s="58"/>
      <c r="M94" s="14"/>
      <c r="N94" s="14" t="s">
        <v>43</v>
      </c>
      <c r="O94" s="14"/>
      <c r="P94" s="15" t="s">
        <v>111</v>
      </c>
      <c r="Q94" s="16">
        <v>14899</v>
      </c>
      <c r="R94" s="17">
        <v>45</v>
      </c>
      <c r="S94" s="18">
        <v>9423.6175000000003</v>
      </c>
      <c r="T94" s="19" t="s">
        <v>98</v>
      </c>
      <c r="U94" s="20" t="s">
        <v>119</v>
      </c>
      <c r="V94" s="28">
        <v>45.5</v>
      </c>
      <c r="W94" s="22">
        <v>6</v>
      </c>
      <c r="X94" s="23"/>
    </row>
    <row r="95" spans="1:24" s="1" customFormat="1" ht="108" customHeight="1" x14ac:dyDescent="0.3">
      <c r="A95" s="11" t="s">
        <v>23</v>
      </c>
      <c r="B95" s="11" t="s">
        <v>141</v>
      </c>
      <c r="C95" s="12" t="s">
        <v>142</v>
      </c>
      <c r="D95" s="27"/>
      <c r="E95" s="39" t="str">
        <f>HYPERLINK("https://www.google.ru/search?q=MGARO2RN&amp;newwindow=1&amp;tbm=isch","Еще фото")</f>
        <v>Еще фото</v>
      </c>
      <c r="F95" s="13"/>
      <c r="G95" s="11" t="s">
        <v>102</v>
      </c>
      <c r="H95" s="11" t="s">
        <v>90</v>
      </c>
      <c r="I95" s="14" t="s">
        <v>103</v>
      </c>
      <c r="J95" s="14" t="s">
        <v>143</v>
      </c>
      <c r="K95" s="15" t="s">
        <v>29</v>
      </c>
      <c r="L95" s="14" t="s">
        <v>144</v>
      </c>
      <c r="M95" s="14"/>
      <c r="N95" s="14" t="s">
        <v>31</v>
      </c>
      <c r="O95" s="14"/>
      <c r="P95" s="15" t="s">
        <v>127</v>
      </c>
      <c r="Q95" s="16">
        <v>15899</v>
      </c>
      <c r="R95" s="17">
        <v>45</v>
      </c>
      <c r="S95" s="18">
        <v>10056.1175</v>
      </c>
      <c r="T95" s="19" t="s">
        <v>98</v>
      </c>
      <c r="U95" s="20" t="s">
        <v>108</v>
      </c>
      <c r="V95" s="28">
        <v>41.5</v>
      </c>
      <c r="W95" s="22">
        <v>1</v>
      </c>
      <c r="X95" s="23"/>
    </row>
    <row r="96" spans="1:24" s="1" customFormat="1" ht="11.1" customHeight="1" x14ac:dyDescent="0.3">
      <c r="A96" s="11" t="s">
        <v>23</v>
      </c>
      <c r="B96" s="11" t="s">
        <v>145</v>
      </c>
      <c r="C96" s="12" t="s">
        <v>146</v>
      </c>
      <c r="D96" s="53"/>
      <c r="E96" s="39" t="str">
        <f t="shared" ref="E96:E104" si="4">HYPERLINK("https://www.google.ru/search?q=MNTR2RN&amp;newwindow=1&amp;tbm=isch","Еще фото")</f>
        <v>Еще фото</v>
      </c>
      <c r="F96" s="13"/>
      <c r="G96" s="11" t="s">
        <v>102</v>
      </c>
      <c r="H96" s="11" t="s">
        <v>90</v>
      </c>
      <c r="I96" s="14" t="s">
        <v>103</v>
      </c>
      <c r="J96" s="14" t="s">
        <v>143</v>
      </c>
      <c r="K96" s="15" t="s">
        <v>29</v>
      </c>
      <c r="L96" s="56"/>
      <c r="M96" s="14"/>
      <c r="N96" s="14" t="s">
        <v>43</v>
      </c>
      <c r="O96" s="14"/>
      <c r="P96" s="15" t="s">
        <v>111</v>
      </c>
      <c r="Q96" s="16">
        <v>13299</v>
      </c>
      <c r="R96" s="17">
        <v>45</v>
      </c>
      <c r="S96" s="18">
        <v>8411.6174999999985</v>
      </c>
      <c r="T96" s="19" t="s">
        <v>98</v>
      </c>
      <c r="U96" s="20" t="s">
        <v>112</v>
      </c>
      <c r="V96" s="28">
        <v>40.5</v>
      </c>
      <c r="W96" s="22">
        <v>3</v>
      </c>
      <c r="X96" s="23"/>
    </row>
    <row r="97" spans="1:24" s="1" customFormat="1" ht="11.1" customHeight="1" x14ac:dyDescent="0.3">
      <c r="A97" s="24" t="s">
        <v>23</v>
      </c>
      <c r="B97" s="24" t="s">
        <v>145</v>
      </c>
      <c r="C97" s="12" t="s">
        <v>146</v>
      </c>
      <c r="D97" s="54"/>
      <c r="E97" s="39" t="str">
        <f t="shared" si="4"/>
        <v>Еще фото</v>
      </c>
      <c r="F97" s="13"/>
      <c r="G97" s="24" t="s">
        <v>102</v>
      </c>
      <c r="H97" s="24" t="s">
        <v>90</v>
      </c>
      <c r="I97" s="24" t="s">
        <v>103</v>
      </c>
      <c r="J97" s="14" t="s">
        <v>143</v>
      </c>
      <c r="K97" s="15" t="s">
        <v>29</v>
      </c>
      <c r="L97" s="57"/>
      <c r="M97" s="14"/>
      <c r="N97" s="14" t="s">
        <v>43</v>
      </c>
      <c r="O97" s="14"/>
      <c r="P97" s="15" t="s">
        <v>111</v>
      </c>
      <c r="Q97" s="16">
        <v>13299</v>
      </c>
      <c r="R97" s="17">
        <v>45</v>
      </c>
      <c r="S97" s="18">
        <v>8411.6174999999985</v>
      </c>
      <c r="T97" s="19" t="s">
        <v>98</v>
      </c>
      <c r="U97" s="20" t="s">
        <v>107</v>
      </c>
      <c r="V97" s="22">
        <v>41</v>
      </c>
      <c r="W97" s="22">
        <v>13</v>
      </c>
      <c r="X97" s="23"/>
    </row>
    <row r="98" spans="1:24" s="1" customFormat="1" ht="11.1" customHeight="1" x14ac:dyDescent="0.3">
      <c r="A98" s="24" t="s">
        <v>23</v>
      </c>
      <c r="B98" s="24" t="s">
        <v>145</v>
      </c>
      <c r="C98" s="12" t="s">
        <v>146</v>
      </c>
      <c r="D98" s="54"/>
      <c r="E98" s="39" t="str">
        <f t="shared" si="4"/>
        <v>Еще фото</v>
      </c>
      <c r="F98" s="13"/>
      <c r="G98" s="24" t="s">
        <v>102</v>
      </c>
      <c r="H98" s="24" t="s">
        <v>90</v>
      </c>
      <c r="I98" s="24" t="s">
        <v>103</v>
      </c>
      <c r="J98" s="14" t="s">
        <v>143</v>
      </c>
      <c r="K98" s="15" t="s">
        <v>29</v>
      </c>
      <c r="L98" s="57"/>
      <c r="M98" s="14"/>
      <c r="N98" s="14" t="s">
        <v>43</v>
      </c>
      <c r="O98" s="14"/>
      <c r="P98" s="15" t="s">
        <v>111</v>
      </c>
      <c r="Q98" s="16">
        <v>13299</v>
      </c>
      <c r="R98" s="17">
        <v>45</v>
      </c>
      <c r="S98" s="18">
        <v>8411.6174999999985</v>
      </c>
      <c r="T98" s="19" t="s">
        <v>98</v>
      </c>
      <c r="U98" s="20" t="s">
        <v>108</v>
      </c>
      <c r="V98" s="28">
        <v>41.5</v>
      </c>
      <c r="W98" s="22">
        <v>27</v>
      </c>
      <c r="X98" s="23"/>
    </row>
    <row r="99" spans="1:24" s="1" customFormat="1" ht="11.1" customHeight="1" x14ac:dyDescent="0.3">
      <c r="A99" s="24" t="s">
        <v>23</v>
      </c>
      <c r="B99" s="24" t="s">
        <v>145</v>
      </c>
      <c r="C99" s="12" t="s">
        <v>146</v>
      </c>
      <c r="D99" s="54"/>
      <c r="E99" s="39" t="str">
        <f t="shared" si="4"/>
        <v>Еще фото</v>
      </c>
      <c r="F99" s="13"/>
      <c r="G99" s="24" t="s">
        <v>102</v>
      </c>
      <c r="H99" s="24" t="s">
        <v>90</v>
      </c>
      <c r="I99" s="24" t="s">
        <v>103</v>
      </c>
      <c r="J99" s="14" t="s">
        <v>143</v>
      </c>
      <c r="K99" s="15" t="s">
        <v>29</v>
      </c>
      <c r="L99" s="57"/>
      <c r="M99" s="14"/>
      <c r="N99" s="14" t="s">
        <v>43</v>
      </c>
      <c r="O99" s="14"/>
      <c r="P99" s="15" t="s">
        <v>111</v>
      </c>
      <c r="Q99" s="16">
        <v>13299</v>
      </c>
      <c r="R99" s="17">
        <v>45</v>
      </c>
      <c r="S99" s="18">
        <v>8411.6174999999985</v>
      </c>
      <c r="T99" s="19" t="s">
        <v>98</v>
      </c>
      <c r="U99" s="20" t="s">
        <v>115</v>
      </c>
      <c r="V99" s="22">
        <v>42</v>
      </c>
      <c r="W99" s="22">
        <v>27</v>
      </c>
      <c r="X99" s="23"/>
    </row>
    <row r="100" spans="1:24" s="1" customFormat="1" ht="11.1" customHeight="1" x14ac:dyDescent="0.3">
      <c r="A100" s="24" t="s">
        <v>23</v>
      </c>
      <c r="B100" s="24" t="s">
        <v>145</v>
      </c>
      <c r="C100" s="12" t="s">
        <v>146</v>
      </c>
      <c r="D100" s="54"/>
      <c r="E100" s="39" t="str">
        <f t="shared" si="4"/>
        <v>Еще фото</v>
      </c>
      <c r="F100" s="13"/>
      <c r="G100" s="24" t="s">
        <v>102</v>
      </c>
      <c r="H100" s="24" t="s">
        <v>90</v>
      </c>
      <c r="I100" s="24" t="s">
        <v>103</v>
      </c>
      <c r="J100" s="14" t="s">
        <v>143</v>
      </c>
      <c r="K100" s="15" t="s">
        <v>29</v>
      </c>
      <c r="L100" s="57"/>
      <c r="M100" s="14"/>
      <c r="N100" s="14" t="s">
        <v>43</v>
      </c>
      <c r="O100" s="14"/>
      <c r="P100" s="15" t="s">
        <v>111</v>
      </c>
      <c r="Q100" s="16">
        <v>13299</v>
      </c>
      <c r="R100" s="17">
        <v>45</v>
      </c>
      <c r="S100" s="18">
        <v>8411.6174999999985</v>
      </c>
      <c r="T100" s="19" t="s">
        <v>98</v>
      </c>
      <c r="U100" s="20" t="s">
        <v>116</v>
      </c>
      <c r="V100" s="22">
        <v>43</v>
      </c>
      <c r="W100" s="22">
        <v>27</v>
      </c>
      <c r="X100" s="23"/>
    </row>
    <row r="101" spans="1:24" s="1" customFormat="1" ht="11.1" customHeight="1" x14ac:dyDescent="0.3">
      <c r="A101" s="24" t="s">
        <v>23</v>
      </c>
      <c r="B101" s="24" t="s">
        <v>145</v>
      </c>
      <c r="C101" s="12" t="s">
        <v>146</v>
      </c>
      <c r="D101" s="54"/>
      <c r="E101" s="39" t="str">
        <f t="shared" si="4"/>
        <v>Еще фото</v>
      </c>
      <c r="F101" s="13"/>
      <c r="G101" s="24" t="s">
        <v>102</v>
      </c>
      <c r="H101" s="24" t="s">
        <v>90</v>
      </c>
      <c r="I101" s="24" t="s">
        <v>103</v>
      </c>
      <c r="J101" s="14" t="s">
        <v>143</v>
      </c>
      <c r="K101" s="15" t="s">
        <v>29</v>
      </c>
      <c r="L101" s="57"/>
      <c r="M101" s="14"/>
      <c r="N101" s="14" t="s">
        <v>43</v>
      </c>
      <c r="O101" s="14"/>
      <c r="P101" s="15" t="s">
        <v>111</v>
      </c>
      <c r="Q101" s="16">
        <v>13299</v>
      </c>
      <c r="R101" s="17">
        <v>45</v>
      </c>
      <c r="S101" s="18">
        <v>8411.6174999999985</v>
      </c>
      <c r="T101" s="19" t="s">
        <v>98</v>
      </c>
      <c r="U101" s="20" t="s">
        <v>117</v>
      </c>
      <c r="V101" s="28">
        <v>43.5</v>
      </c>
      <c r="W101" s="22">
        <v>20</v>
      </c>
      <c r="X101" s="23"/>
    </row>
    <row r="102" spans="1:24" s="1" customFormat="1" ht="11.1" customHeight="1" x14ac:dyDescent="0.3">
      <c r="A102" s="24" t="s">
        <v>23</v>
      </c>
      <c r="B102" s="24" t="s">
        <v>145</v>
      </c>
      <c r="C102" s="12" t="s">
        <v>146</v>
      </c>
      <c r="D102" s="54"/>
      <c r="E102" s="39" t="str">
        <f t="shared" si="4"/>
        <v>Еще фото</v>
      </c>
      <c r="F102" s="13"/>
      <c r="G102" s="24" t="s">
        <v>102</v>
      </c>
      <c r="H102" s="24" t="s">
        <v>90</v>
      </c>
      <c r="I102" s="24" t="s">
        <v>103</v>
      </c>
      <c r="J102" s="14" t="s">
        <v>143</v>
      </c>
      <c r="K102" s="15" t="s">
        <v>29</v>
      </c>
      <c r="L102" s="57"/>
      <c r="M102" s="14"/>
      <c r="N102" s="14" t="s">
        <v>43</v>
      </c>
      <c r="O102" s="14"/>
      <c r="P102" s="15" t="s">
        <v>111</v>
      </c>
      <c r="Q102" s="16">
        <v>13299</v>
      </c>
      <c r="R102" s="17">
        <v>45</v>
      </c>
      <c r="S102" s="18">
        <v>8411.6174999999985</v>
      </c>
      <c r="T102" s="19" t="s">
        <v>98</v>
      </c>
      <c r="U102" s="20" t="s">
        <v>118</v>
      </c>
      <c r="V102" s="22">
        <v>44</v>
      </c>
      <c r="W102" s="22">
        <v>13</v>
      </c>
      <c r="X102" s="23"/>
    </row>
    <row r="103" spans="1:24" s="1" customFormat="1" ht="11.1" customHeight="1" x14ac:dyDescent="0.3">
      <c r="A103" s="24" t="s">
        <v>23</v>
      </c>
      <c r="B103" s="24" t="s">
        <v>145</v>
      </c>
      <c r="C103" s="12" t="s">
        <v>146</v>
      </c>
      <c r="D103" s="54"/>
      <c r="E103" s="39" t="str">
        <f t="shared" si="4"/>
        <v>Еще фото</v>
      </c>
      <c r="F103" s="13"/>
      <c r="G103" s="24" t="s">
        <v>102</v>
      </c>
      <c r="H103" s="24" t="s">
        <v>90</v>
      </c>
      <c r="I103" s="24" t="s">
        <v>103</v>
      </c>
      <c r="J103" s="14" t="s">
        <v>143</v>
      </c>
      <c r="K103" s="15" t="s">
        <v>29</v>
      </c>
      <c r="L103" s="57"/>
      <c r="M103" s="14"/>
      <c r="N103" s="14" t="s">
        <v>43</v>
      </c>
      <c r="O103" s="14"/>
      <c r="P103" s="15" t="s">
        <v>111</v>
      </c>
      <c r="Q103" s="16">
        <v>13299</v>
      </c>
      <c r="R103" s="17">
        <v>45</v>
      </c>
      <c r="S103" s="18">
        <v>8411.6174999999985</v>
      </c>
      <c r="T103" s="19" t="s">
        <v>98</v>
      </c>
      <c r="U103" s="20" t="s">
        <v>113</v>
      </c>
      <c r="V103" s="28">
        <v>44.5</v>
      </c>
      <c r="W103" s="22">
        <v>13</v>
      </c>
      <c r="X103" s="23"/>
    </row>
    <row r="104" spans="1:24" s="1" customFormat="1" ht="11.1" customHeight="1" x14ac:dyDescent="0.3">
      <c r="A104" s="24" t="s">
        <v>23</v>
      </c>
      <c r="B104" s="24" t="s">
        <v>145</v>
      </c>
      <c r="C104" s="12" t="s">
        <v>146</v>
      </c>
      <c r="D104" s="55"/>
      <c r="E104" s="39" t="str">
        <f t="shared" si="4"/>
        <v>Еще фото</v>
      </c>
      <c r="F104" s="13"/>
      <c r="G104" s="24" t="s">
        <v>102</v>
      </c>
      <c r="H104" s="24" t="s">
        <v>90</v>
      </c>
      <c r="I104" s="24" t="s">
        <v>103</v>
      </c>
      <c r="J104" s="14" t="s">
        <v>143</v>
      </c>
      <c r="K104" s="15" t="s">
        <v>29</v>
      </c>
      <c r="L104" s="58"/>
      <c r="M104" s="14"/>
      <c r="N104" s="14" t="s">
        <v>43</v>
      </c>
      <c r="O104" s="14"/>
      <c r="P104" s="15" t="s">
        <v>111</v>
      </c>
      <c r="Q104" s="16">
        <v>13299</v>
      </c>
      <c r="R104" s="17">
        <v>45</v>
      </c>
      <c r="S104" s="18">
        <v>8411.6174999999985</v>
      </c>
      <c r="T104" s="19" t="s">
        <v>98</v>
      </c>
      <c r="U104" s="20" t="s">
        <v>119</v>
      </c>
      <c r="V104" s="28">
        <v>45.5</v>
      </c>
      <c r="W104" s="22">
        <v>7</v>
      </c>
      <c r="X104" s="23"/>
    </row>
    <row r="105" spans="1:24" s="1" customFormat="1" ht="108" customHeight="1" x14ac:dyDescent="0.3">
      <c r="A105" s="11" t="s">
        <v>23</v>
      </c>
      <c r="B105" s="11" t="s">
        <v>147</v>
      </c>
      <c r="C105" s="12" t="s">
        <v>148</v>
      </c>
      <c r="D105" s="27"/>
      <c r="E105" s="39" t="str">
        <f>HYPERLINK("https://www.google.ru/search?q=MTNTRLF6&amp;newwindow=1&amp;tbm=isch","Еще фото")</f>
        <v>Еще фото</v>
      </c>
      <c r="F105" s="13"/>
      <c r="G105" s="11" t="s">
        <v>102</v>
      </c>
      <c r="H105" s="11" t="s">
        <v>90</v>
      </c>
      <c r="I105" s="14" t="s">
        <v>103</v>
      </c>
      <c r="J105" s="14" t="s">
        <v>104</v>
      </c>
      <c r="K105" s="15" t="s">
        <v>29</v>
      </c>
      <c r="L105" s="14" t="s">
        <v>149</v>
      </c>
      <c r="M105" s="14"/>
      <c r="N105" s="14" t="s">
        <v>31</v>
      </c>
      <c r="O105" s="14"/>
      <c r="P105" s="15" t="s">
        <v>150</v>
      </c>
      <c r="Q105" s="16">
        <v>13499</v>
      </c>
      <c r="R105" s="17">
        <v>45</v>
      </c>
      <c r="S105" s="18">
        <v>8538.1174999999985</v>
      </c>
      <c r="T105" s="19" t="s">
        <v>98</v>
      </c>
      <c r="U105" s="20" t="s">
        <v>119</v>
      </c>
      <c r="V105" s="28">
        <v>45.5</v>
      </c>
      <c r="W105" s="22">
        <v>1</v>
      </c>
      <c r="X105" s="23"/>
    </row>
    <row r="106" spans="1:24" s="1" customFormat="1" ht="12.95" customHeight="1" x14ac:dyDescent="0.3">
      <c r="A106" s="11" t="s">
        <v>23</v>
      </c>
      <c r="B106" s="11" t="s">
        <v>151</v>
      </c>
      <c r="C106" s="12" t="s">
        <v>152</v>
      </c>
      <c r="D106" s="53"/>
      <c r="E106" s="39" t="str">
        <f t="shared" ref="E106:E113" si="5">HYPERLINK("https://www.google.ru/search?q=MX608BB5&amp;newwindow=1&amp;tbm=isch","Еще фото")</f>
        <v>Еще фото</v>
      </c>
      <c r="F106" s="13"/>
      <c r="G106" s="11" t="s">
        <v>102</v>
      </c>
      <c r="H106" s="11" t="s">
        <v>90</v>
      </c>
      <c r="I106" s="14" t="s">
        <v>103</v>
      </c>
      <c r="J106" s="14" t="s">
        <v>104</v>
      </c>
      <c r="K106" s="15" t="s">
        <v>29</v>
      </c>
      <c r="L106" s="56"/>
      <c r="M106" s="14"/>
      <c r="N106" s="14" t="s">
        <v>31</v>
      </c>
      <c r="O106" s="14"/>
      <c r="P106" s="15" t="s">
        <v>153</v>
      </c>
      <c r="Q106" s="16">
        <v>11999</v>
      </c>
      <c r="R106" s="17">
        <v>45</v>
      </c>
      <c r="S106" s="18">
        <v>7589.3674999999994</v>
      </c>
      <c r="T106" s="19" t="s">
        <v>98</v>
      </c>
      <c r="U106" s="29" t="s">
        <v>112</v>
      </c>
      <c r="V106" s="28">
        <v>40.5</v>
      </c>
      <c r="W106" s="22">
        <v>1</v>
      </c>
      <c r="X106" s="23"/>
    </row>
    <row r="107" spans="1:24" s="1" customFormat="1" ht="12.95" customHeight="1" x14ac:dyDescent="0.3">
      <c r="A107" s="24" t="s">
        <v>23</v>
      </c>
      <c r="B107" s="24" t="s">
        <v>151</v>
      </c>
      <c r="C107" s="12" t="s">
        <v>152</v>
      </c>
      <c r="D107" s="54"/>
      <c r="E107" s="39" t="str">
        <f t="shared" si="5"/>
        <v>Еще фото</v>
      </c>
      <c r="F107" s="13"/>
      <c r="G107" s="24" t="s">
        <v>102</v>
      </c>
      <c r="H107" s="24" t="s">
        <v>90</v>
      </c>
      <c r="I107" s="24" t="s">
        <v>103</v>
      </c>
      <c r="J107" s="14" t="s">
        <v>104</v>
      </c>
      <c r="K107" s="15" t="s">
        <v>29</v>
      </c>
      <c r="L107" s="57"/>
      <c r="M107" s="14"/>
      <c r="N107" s="14" t="s">
        <v>31</v>
      </c>
      <c r="O107" s="14"/>
      <c r="P107" s="15" t="s">
        <v>153</v>
      </c>
      <c r="Q107" s="16">
        <v>11999</v>
      </c>
      <c r="R107" s="17">
        <v>45</v>
      </c>
      <c r="S107" s="18">
        <v>7589.3674999999994</v>
      </c>
      <c r="T107" s="19" t="s">
        <v>98</v>
      </c>
      <c r="U107" s="20" t="s">
        <v>107</v>
      </c>
      <c r="V107" s="22">
        <v>41</v>
      </c>
      <c r="W107" s="22">
        <v>1</v>
      </c>
      <c r="X107" s="23"/>
    </row>
    <row r="108" spans="1:24" s="1" customFormat="1" ht="12.95" customHeight="1" x14ac:dyDescent="0.3">
      <c r="A108" s="24" t="s">
        <v>23</v>
      </c>
      <c r="B108" s="24" t="s">
        <v>151</v>
      </c>
      <c r="C108" s="12" t="s">
        <v>152</v>
      </c>
      <c r="D108" s="54"/>
      <c r="E108" s="39" t="str">
        <f t="shared" si="5"/>
        <v>Еще фото</v>
      </c>
      <c r="F108" s="13"/>
      <c r="G108" s="24" t="s">
        <v>102</v>
      </c>
      <c r="H108" s="24" t="s">
        <v>90</v>
      </c>
      <c r="I108" s="24" t="s">
        <v>103</v>
      </c>
      <c r="J108" s="14" t="s">
        <v>104</v>
      </c>
      <c r="K108" s="15" t="s">
        <v>29</v>
      </c>
      <c r="L108" s="57"/>
      <c r="M108" s="14"/>
      <c r="N108" s="14" t="s">
        <v>31</v>
      </c>
      <c r="O108" s="14"/>
      <c r="P108" s="15" t="s">
        <v>153</v>
      </c>
      <c r="Q108" s="16">
        <v>11999</v>
      </c>
      <c r="R108" s="17">
        <v>45</v>
      </c>
      <c r="S108" s="18">
        <v>7589.3674999999994</v>
      </c>
      <c r="T108" s="19" t="s">
        <v>98</v>
      </c>
      <c r="U108" s="20" t="s">
        <v>108</v>
      </c>
      <c r="V108" s="28">
        <v>41.5</v>
      </c>
      <c r="W108" s="22">
        <v>1</v>
      </c>
      <c r="X108" s="23"/>
    </row>
    <row r="109" spans="1:24" s="1" customFormat="1" ht="12.95" customHeight="1" x14ac:dyDescent="0.3">
      <c r="A109" s="24" t="s">
        <v>23</v>
      </c>
      <c r="B109" s="24" t="s">
        <v>151</v>
      </c>
      <c r="C109" s="12" t="s">
        <v>152</v>
      </c>
      <c r="D109" s="54"/>
      <c r="E109" s="39" t="str">
        <f t="shared" si="5"/>
        <v>Еще фото</v>
      </c>
      <c r="F109" s="13"/>
      <c r="G109" s="24" t="s">
        <v>102</v>
      </c>
      <c r="H109" s="24" t="s">
        <v>90</v>
      </c>
      <c r="I109" s="24" t="s">
        <v>103</v>
      </c>
      <c r="J109" s="14" t="s">
        <v>104</v>
      </c>
      <c r="K109" s="15" t="s">
        <v>29</v>
      </c>
      <c r="L109" s="57"/>
      <c r="M109" s="14"/>
      <c r="N109" s="14" t="s">
        <v>31</v>
      </c>
      <c r="O109" s="14"/>
      <c r="P109" s="15" t="s">
        <v>153</v>
      </c>
      <c r="Q109" s="16">
        <v>11999</v>
      </c>
      <c r="R109" s="17">
        <v>45</v>
      </c>
      <c r="S109" s="18">
        <v>7589.3674999999994</v>
      </c>
      <c r="T109" s="19" t="s">
        <v>98</v>
      </c>
      <c r="U109" s="20" t="s">
        <v>115</v>
      </c>
      <c r="V109" s="22">
        <v>42</v>
      </c>
      <c r="W109" s="22">
        <v>1</v>
      </c>
      <c r="X109" s="23"/>
    </row>
    <row r="110" spans="1:24" s="1" customFormat="1" ht="12.95" customHeight="1" x14ac:dyDescent="0.3">
      <c r="A110" s="24" t="s">
        <v>23</v>
      </c>
      <c r="B110" s="24" t="s">
        <v>151</v>
      </c>
      <c r="C110" s="12" t="s">
        <v>152</v>
      </c>
      <c r="D110" s="54"/>
      <c r="E110" s="39" t="str">
        <f t="shared" si="5"/>
        <v>Еще фото</v>
      </c>
      <c r="F110" s="13"/>
      <c r="G110" s="24" t="s">
        <v>102</v>
      </c>
      <c r="H110" s="24" t="s">
        <v>90</v>
      </c>
      <c r="I110" s="24" t="s">
        <v>103</v>
      </c>
      <c r="J110" s="14" t="s">
        <v>104</v>
      </c>
      <c r="K110" s="15" t="s">
        <v>29</v>
      </c>
      <c r="L110" s="57"/>
      <c r="M110" s="14"/>
      <c r="N110" s="14" t="s">
        <v>31</v>
      </c>
      <c r="O110" s="14"/>
      <c r="P110" s="15" t="s">
        <v>153</v>
      </c>
      <c r="Q110" s="16">
        <v>11999</v>
      </c>
      <c r="R110" s="17">
        <v>45</v>
      </c>
      <c r="S110" s="18">
        <v>7589.3674999999994</v>
      </c>
      <c r="T110" s="19" t="s">
        <v>98</v>
      </c>
      <c r="U110" s="20" t="s">
        <v>116</v>
      </c>
      <c r="V110" s="22">
        <v>43</v>
      </c>
      <c r="W110" s="22">
        <v>1</v>
      </c>
      <c r="X110" s="23"/>
    </row>
    <row r="111" spans="1:24" s="1" customFormat="1" ht="12.95" customHeight="1" x14ac:dyDescent="0.3">
      <c r="A111" s="24" t="s">
        <v>23</v>
      </c>
      <c r="B111" s="24" t="s">
        <v>151</v>
      </c>
      <c r="C111" s="12" t="s">
        <v>152</v>
      </c>
      <c r="D111" s="54"/>
      <c r="E111" s="39" t="str">
        <f t="shared" si="5"/>
        <v>Еще фото</v>
      </c>
      <c r="F111" s="13"/>
      <c r="G111" s="24" t="s">
        <v>102</v>
      </c>
      <c r="H111" s="24" t="s">
        <v>90</v>
      </c>
      <c r="I111" s="24" t="s">
        <v>103</v>
      </c>
      <c r="J111" s="14" t="s">
        <v>104</v>
      </c>
      <c r="K111" s="15" t="s">
        <v>29</v>
      </c>
      <c r="L111" s="57"/>
      <c r="M111" s="14"/>
      <c r="N111" s="14" t="s">
        <v>31</v>
      </c>
      <c r="O111" s="14"/>
      <c r="P111" s="15" t="s">
        <v>153</v>
      </c>
      <c r="Q111" s="16">
        <v>11999</v>
      </c>
      <c r="R111" s="17">
        <v>45</v>
      </c>
      <c r="S111" s="18">
        <v>7589.3674999999994</v>
      </c>
      <c r="T111" s="19" t="s">
        <v>98</v>
      </c>
      <c r="U111" s="20" t="s">
        <v>117</v>
      </c>
      <c r="V111" s="28">
        <v>43.5</v>
      </c>
      <c r="W111" s="22">
        <v>1</v>
      </c>
      <c r="X111" s="23"/>
    </row>
    <row r="112" spans="1:24" s="1" customFormat="1" ht="12.95" customHeight="1" x14ac:dyDescent="0.3">
      <c r="A112" s="24" t="s">
        <v>23</v>
      </c>
      <c r="B112" s="24" t="s">
        <v>151</v>
      </c>
      <c r="C112" s="12" t="s">
        <v>152</v>
      </c>
      <c r="D112" s="54"/>
      <c r="E112" s="39" t="str">
        <f t="shared" si="5"/>
        <v>Еще фото</v>
      </c>
      <c r="F112" s="13"/>
      <c r="G112" s="24" t="s">
        <v>102</v>
      </c>
      <c r="H112" s="24" t="s">
        <v>90</v>
      </c>
      <c r="I112" s="24" t="s">
        <v>103</v>
      </c>
      <c r="J112" s="14" t="s">
        <v>104</v>
      </c>
      <c r="K112" s="15" t="s">
        <v>29</v>
      </c>
      <c r="L112" s="57"/>
      <c r="M112" s="14"/>
      <c r="N112" s="14" t="s">
        <v>31</v>
      </c>
      <c r="O112" s="14"/>
      <c r="P112" s="15" t="s">
        <v>153</v>
      </c>
      <c r="Q112" s="16">
        <v>11999</v>
      </c>
      <c r="R112" s="17">
        <v>45</v>
      </c>
      <c r="S112" s="18">
        <v>7589.3674999999994</v>
      </c>
      <c r="T112" s="19" t="s">
        <v>98</v>
      </c>
      <c r="U112" s="20" t="s">
        <v>118</v>
      </c>
      <c r="V112" s="22">
        <v>44</v>
      </c>
      <c r="W112" s="22">
        <v>1</v>
      </c>
      <c r="X112" s="23"/>
    </row>
    <row r="113" spans="1:24" s="1" customFormat="1" ht="18" customHeight="1" x14ac:dyDescent="0.3">
      <c r="A113" s="24" t="s">
        <v>23</v>
      </c>
      <c r="B113" s="24" t="s">
        <v>151</v>
      </c>
      <c r="C113" s="12" t="s">
        <v>152</v>
      </c>
      <c r="D113" s="55"/>
      <c r="E113" s="39" t="str">
        <f t="shared" si="5"/>
        <v>Еще фото</v>
      </c>
      <c r="F113" s="13"/>
      <c r="G113" s="24" t="s">
        <v>102</v>
      </c>
      <c r="H113" s="24" t="s">
        <v>90</v>
      </c>
      <c r="I113" s="24" t="s">
        <v>103</v>
      </c>
      <c r="J113" s="14" t="s">
        <v>104</v>
      </c>
      <c r="K113" s="15" t="s">
        <v>29</v>
      </c>
      <c r="L113" s="58"/>
      <c r="M113" s="14"/>
      <c r="N113" s="14" t="s">
        <v>31</v>
      </c>
      <c r="O113" s="14"/>
      <c r="P113" s="15" t="s">
        <v>153</v>
      </c>
      <c r="Q113" s="16">
        <v>11999</v>
      </c>
      <c r="R113" s="17">
        <v>45</v>
      </c>
      <c r="S113" s="18">
        <v>7589.3674999999994</v>
      </c>
      <c r="T113" s="19" t="s">
        <v>98</v>
      </c>
      <c r="U113" s="20" t="s">
        <v>113</v>
      </c>
      <c r="V113" s="28">
        <v>44.5</v>
      </c>
      <c r="W113" s="22">
        <v>1</v>
      </c>
      <c r="X113" s="23"/>
    </row>
    <row r="114" spans="1:24" s="1" customFormat="1" ht="108" customHeight="1" x14ac:dyDescent="0.3">
      <c r="A114" s="11" t="s">
        <v>23</v>
      </c>
      <c r="B114" s="11" t="s">
        <v>123</v>
      </c>
      <c r="C114" s="12" t="s">
        <v>154</v>
      </c>
      <c r="D114" s="27"/>
      <c r="E114" s="39" t="str">
        <f>HYPERLINK("https://www.google.ru/search?q=W8801FT&amp;newwindow=1&amp;tbm=isch","Еще фото")</f>
        <v>Еще фото</v>
      </c>
      <c r="F114" s="13"/>
      <c r="G114" s="11" t="s">
        <v>102</v>
      </c>
      <c r="H114" s="11" t="s">
        <v>90</v>
      </c>
      <c r="I114" s="14" t="s">
        <v>103</v>
      </c>
      <c r="J114" s="14" t="s">
        <v>104</v>
      </c>
      <c r="K114" s="15" t="s">
        <v>73</v>
      </c>
      <c r="L114" s="14" t="s">
        <v>155</v>
      </c>
      <c r="M114" s="14"/>
      <c r="N114" s="14" t="s">
        <v>156</v>
      </c>
      <c r="O114" s="14"/>
      <c r="P114" s="15" t="s">
        <v>111</v>
      </c>
      <c r="Q114" s="16">
        <v>20999</v>
      </c>
      <c r="R114" s="17">
        <v>45</v>
      </c>
      <c r="S114" s="18">
        <v>13281.8675</v>
      </c>
      <c r="T114" s="19" t="s">
        <v>98</v>
      </c>
      <c r="U114" s="20" t="s">
        <v>157</v>
      </c>
      <c r="V114" s="22">
        <v>37</v>
      </c>
      <c r="W114" s="22">
        <v>1</v>
      </c>
      <c r="X114" s="23"/>
    </row>
    <row r="115" spans="1:24" s="1" customFormat="1" ht="108" customHeight="1" x14ac:dyDescent="0.3">
      <c r="A115" s="11" t="s">
        <v>23</v>
      </c>
      <c r="B115" s="11" t="s">
        <v>158</v>
      </c>
      <c r="C115" s="12" t="s">
        <v>159</v>
      </c>
      <c r="D115" s="27"/>
      <c r="E115" s="39" t="str">
        <f>HYPERLINK("https://www.google.ru/search?q=WTUNKNY3&amp;newwindow=1&amp;tbm=isch","Еще фото")</f>
        <v>Еще фото</v>
      </c>
      <c r="F115" s="13"/>
      <c r="G115" s="11" t="s">
        <v>102</v>
      </c>
      <c r="H115" s="11" t="s">
        <v>90</v>
      </c>
      <c r="I115" s="14" t="s">
        <v>103</v>
      </c>
      <c r="J115" s="14" t="s">
        <v>143</v>
      </c>
      <c r="K115" s="15" t="s">
        <v>73</v>
      </c>
      <c r="L115" s="14" t="s">
        <v>160</v>
      </c>
      <c r="M115" s="14"/>
      <c r="N115" s="14" t="s">
        <v>161</v>
      </c>
      <c r="O115" s="14"/>
      <c r="P115" s="15" t="s">
        <v>162</v>
      </c>
      <c r="Q115" s="16">
        <v>19299</v>
      </c>
      <c r="R115" s="17">
        <v>45</v>
      </c>
      <c r="S115" s="18">
        <v>12206.6175</v>
      </c>
      <c r="T115" s="19" t="s">
        <v>98</v>
      </c>
      <c r="U115" s="20" t="s">
        <v>112</v>
      </c>
      <c r="V115" s="22">
        <v>38</v>
      </c>
      <c r="W115" s="22">
        <v>1</v>
      </c>
      <c r="X115" s="23"/>
    </row>
    <row r="116" spans="1:24" s="1" customFormat="1" ht="11.1" customHeight="1" x14ac:dyDescent="0.3">
      <c r="A116" s="11" t="s">
        <v>23</v>
      </c>
      <c r="B116" s="11" t="s">
        <v>163</v>
      </c>
      <c r="C116" s="12" t="s">
        <v>164</v>
      </c>
      <c r="D116" s="53"/>
      <c r="E116" s="39" t="str">
        <f t="shared" ref="E116:E124" si="6">HYPERLINK("https://www.google.ru/search?q=UWRPDFSC&amp;newwindow=1&amp;tbm=isch","Еще фото")</f>
        <v>Еще фото</v>
      </c>
      <c r="F116" s="13"/>
      <c r="G116" s="11" t="s">
        <v>102</v>
      </c>
      <c r="H116" s="11" t="s">
        <v>90</v>
      </c>
      <c r="I116" s="14" t="s">
        <v>165</v>
      </c>
      <c r="J116" s="14" t="s">
        <v>28</v>
      </c>
      <c r="K116" s="15" t="s">
        <v>166</v>
      </c>
      <c r="L116" s="56" t="s">
        <v>167</v>
      </c>
      <c r="M116" s="14"/>
      <c r="N116" s="14" t="s">
        <v>168</v>
      </c>
      <c r="O116" s="14"/>
      <c r="P116" s="15" t="s">
        <v>169</v>
      </c>
      <c r="Q116" s="16">
        <v>26999</v>
      </c>
      <c r="R116" s="17">
        <v>74.45</v>
      </c>
      <c r="S116" s="18">
        <v>7932.4354999999996</v>
      </c>
      <c r="T116" s="19" t="s">
        <v>98</v>
      </c>
      <c r="U116" s="20" t="s">
        <v>170</v>
      </c>
      <c r="V116" s="28">
        <v>38.5</v>
      </c>
      <c r="W116" s="22">
        <v>1</v>
      </c>
      <c r="X116" s="23"/>
    </row>
    <row r="117" spans="1:24" s="1" customFormat="1" ht="11.1" customHeight="1" x14ac:dyDescent="0.3">
      <c r="A117" s="24" t="s">
        <v>23</v>
      </c>
      <c r="B117" s="24" t="s">
        <v>163</v>
      </c>
      <c r="C117" s="12" t="s">
        <v>164</v>
      </c>
      <c r="D117" s="54"/>
      <c r="E117" s="39" t="str">
        <f t="shared" si="6"/>
        <v>Еще фото</v>
      </c>
      <c r="F117" s="13"/>
      <c r="G117" s="24" t="s">
        <v>102</v>
      </c>
      <c r="H117" s="24" t="s">
        <v>90</v>
      </c>
      <c r="I117" s="24" t="s">
        <v>165</v>
      </c>
      <c r="J117" s="14" t="s">
        <v>28</v>
      </c>
      <c r="K117" s="15" t="s">
        <v>166</v>
      </c>
      <c r="L117" s="57"/>
      <c r="M117" s="14"/>
      <c r="N117" s="14" t="s">
        <v>168</v>
      </c>
      <c r="O117" s="14"/>
      <c r="P117" s="15" t="s">
        <v>169</v>
      </c>
      <c r="Q117" s="16">
        <v>26999</v>
      </c>
      <c r="R117" s="17">
        <v>74.45</v>
      </c>
      <c r="S117" s="18">
        <v>7932.4354999999996</v>
      </c>
      <c r="T117" s="19" t="s">
        <v>98</v>
      </c>
      <c r="U117" s="20" t="s">
        <v>99</v>
      </c>
      <c r="V117" s="22">
        <v>39</v>
      </c>
      <c r="W117" s="22">
        <v>1</v>
      </c>
      <c r="X117" s="23"/>
    </row>
    <row r="118" spans="1:24" s="1" customFormat="1" ht="11.1" customHeight="1" x14ac:dyDescent="0.3">
      <c r="A118" s="24" t="s">
        <v>23</v>
      </c>
      <c r="B118" s="24" t="s">
        <v>163</v>
      </c>
      <c r="C118" s="12" t="s">
        <v>164</v>
      </c>
      <c r="D118" s="54"/>
      <c r="E118" s="39" t="str">
        <f t="shared" si="6"/>
        <v>Еще фото</v>
      </c>
      <c r="F118" s="13"/>
      <c r="G118" s="24" t="s">
        <v>102</v>
      </c>
      <c r="H118" s="24" t="s">
        <v>90</v>
      </c>
      <c r="I118" s="24" t="s">
        <v>165</v>
      </c>
      <c r="J118" s="14" t="s">
        <v>28</v>
      </c>
      <c r="K118" s="15" t="s">
        <v>166</v>
      </c>
      <c r="L118" s="57"/>
      <c r="M118" s="14"/>
      <c r="N118" s="14" t="s">
        <v>168</v>
      </c>
      <c r="O118" s="14"/>
      <c r="P118" s="15" t="s">
        <v>169</v>
      </c>
      <c r="Q118" s="16">
        <v>26999</v>
      </c>
      <c r="R118" s="17">
        <v>74.45</v>
      </c>
      <c r="S118" s="18">
        <v>7932.4354999999996</v>
      </c>
      <c r="T118" s="19" t="s">
        <v>98</v>
      </c>
      <c r="U118" s="20" t="s">
        <v>157</v>
      </c>
      <c r="V118" s="28">
        <v>39.5</v>
      </c>
      <c r="W118" s="22">
        <v>5</v>
      </c>
      <c r="X118" s="23"/>
    </row>
    <row r="119" spans="1:24" s="1" customFormat="1" ht="11.1" customHeight="1" x14ac:dyDescent="0.3">
      <c r="A119" s="24" t="s">
        <v>23</v>
      </c>
      <c r="B119" s="24" t="s">
        <v>163</v>
      </c>
      <c r="C119" s="12" t="s">
        <v>164</v>
      </c>
      <c r="D119" s="54"/>
      <c r="E119" s="39" t="str">
        <f t="shared" si="6"/>
        <v>Еще фото</v>
      </c>
      <c r="F119" s="13"/>
      <c r="G119" s="24" t="s">
        <v>102</v>
      </c>
      <c r="H119" s="24" t="s">
        <v>90</v>
      </c>
      <c r="I119" s="24" t="s">
        <v>165</v>
      </c>
      <c r="J119" s="14" t="s">
        <v>28</v>
      </c>
      <c r="K119" s="15" t="s">
        <v>166</v>
      </c>
      <c r="L119" s="57"/>
      <c r="M119" s="14"/>
      <c r="N119" s="14" t="s">
        <v>168</v>
      </c>
      <c r="O119" s="14"/>
      <c r="P119" s="15" t="s">
        <v>169</v>
      </c>
      <c r="Q119" s="16">
        <v>26999</v>
      </c>
      <c r="R119" s="17">
        <v>74.45</v>
      </c>
      <c r="S119" s="18">
        <v>7932.4354999999996</v>
      </c>
      <c r="T119" s="19" t="s">
        <v>98</v>
      </c>
      <c r="U119" s="20" t="s">
        <v>112</v>
      </c>
      <c r="V119" s="28">
        <v>40.5</v>
      </c>
      <c r="W119" s="22">
        <v>8</v>
      </c>
      <c r="X119" s="23"/>
    </row>
    <row r="120" spans="1:24" s="1" customFormat="1" ht="11.1" customHeight="1" x14ac:dyDescent="0.3">
      <c r="A120" s="24" t="s">
        <v>23</v>
      </c>
      <c r="B120" s="24" t="s">
        <v>163</v>
      </c>
      <c r="C120" s="12" t="s">
        <v>164</v>
      </c>
      <c r="D120" s="54"/>
      <c r="E120" s="39" t="str">
        <f t="shared" si="6"/>
        <v>Еще фото</v>
      </c>
      <c r="F120" s="13"/>
      <c r="G120" s="24" t="s">
        <v>102</v>
      </c>
      <c r="H120" s="24" t="s">
        <v>90</v>
      </c>
      <c r="I120" s="24" t="s">
        <v>165</v>
      </c>
      <c r="J120" s="14" t="s">
        <v>28</v>
      </c>
      <c r="K120" s="15" t="s">
        <v>166</v>
      </c>
      <c r="L120" s="57"/>
      <c r="M120" s="14"/>
      <c r="N120" s="14" t="s">
        <v>168</v>
      </c>
      <c r="O120" s="14"/>
      <c r="P120" s="15" t="s">
        <v>169</v>
      </c>
      <c r="Q120" s="16">
        <v>26999</v>
      </c>
      <c r="R120" s="17">
        <v>74.45</v>
      </c>
      <c r="S120" s="18">
        <v>7932.4354999999996</v>
      </c>
      <c r="T120" s="19" t="s">
        <v>98</v>
      </c>
      <c r="U120" s="20" t="s">
        <v>107</v>
      </c>
      <c r="V120" s="22">
        <v>41</v>
      </c>
      <c r="W120" s="22">
        <v>8</v>
      </c>
      <c r="X120" s="23"/>
    </row>
    <row r="121" spans="1:24" s="1" customFormat="1" ht="11.1" customHeight="1" x14ac:dyDescent="0.3">
      <c r="A121" s="24" t="s">
        <v>23</v>
      </c>
      <c r="B121" s="24" t="s">
        <v>163</v>
      </c>
      <c r="C121" s="12" t="s">
        <v>164</v>
      </c>
      <c r="D121" s="54"/>
      <c r="E121" s="39" t="str">
        <f t="shared" si="6"/>
        <v>Еще фото</v>
      </c>
      <c r="F121" s="13"/>
      <c r="G121" s="24" t="s">
        <v>102</v>
      </c>
      <c r="H121" s="24" t="s">
        <v>90</v>
      </c>
      <c r="I121" s="24" t="s">
        <v>165</v>
      </c>
      <c r="J121" s="14" t="s">
        <v>28</v>
      </c>
      <c r="K121" s="15" t="s">
        <v>166</v>
      </c>
      <c r="L121" s="57"/>
      <c r="M121" s="14"/>
      <c r="N121" s="14" t="s">
        <v>168</v>
      </c>
      <c r="O121" s="14"/>
      <c r="P121" s="15" t="s">
        <v>169</v>
      </c>
      <c r="Q121" s="16">
        <v>26999</v>
      </c>
      <c r="R121" s="17">
        <v>74.45</v>
      </c>
      <c r="S121" s="18">
        <v>7932.4354999999996</v>
      </c>
      <c r="T121" s="19" t="s">
        <v>98</v>
      </c>
      <c r="U121" s="20" t="s">
        <v>108</v>
      </c>
      <c r="V121" s="28">
        <v>41.5</v>
      </c>
      <c r="W121" s="22">
        <v>16</v>
      </c>
      <c r="X121" s="23"/>
    </row>
    <row r="122" spans="1:24" s="1" customFormat="1" ht="11.1" customHeight="1" x14ac:dyDescent="0.3">
      <c r="A122" s="24" t="s">
        <v>23</v>
      </c>
      <c r="B122" s="24" t="s">
        <v>163</v>
      </c>
      <c r="C122" s="12" t="s">
        <v>164</v>
      </c>
      <c r="D122" s="54"/>
      <c r="E122" s="39" t="str">
        <f t="shared" si="6"/>
        <v>Еще фото</v>
      </c>
      <c r="F122" s="13"/>
      <c r="G122" s="24" t="s">
        <v>102</v>
      </c>
      <c r="H122" s="24" t="s">
        <v>90</v>
      </c>
      <c r="I122" s="24" t="s">
        <v>165</v>
      </c>
      <c r="J122" s="14" t="s">
        <v>28</v>
      </c>
      <c r="K122" s="15" t="s">
        <v>166</v>
      </c>
      <c r="L122" s="57"/>
      <c r="M122" s="14"/>
      <c r="N122" s="14" t="s">
        <v>168</v>
      </c>
      <c r="O122" s="14"/>
      <c r="P122" s="15" t="s">
        <v>169</v>
      </c>
      <c r="Q122" s="16">
        <v>26999</v>
      </c>
      <c r="R122" s="17">
        <v>74.45</v>
      </c>
      <c r="S122" s="18">
        <v>7932.4354999999996</v>
      </c>
      <c r="T122" s="19" t="s">
        <v>98</v>
      </c>
      <c r="U122" s="20" t="s">
        <v>115</v>
      </c>
      <c r="V122" s="22">
        <v>42</v>
      </c>
      <c r="W122" s="22">
        <v>7</v>
      </c>
      <c r="X122" s="23"/>
    </row>
    <row r="123" spans="1:24" s="1" customFormat="1" ht="11.1" customHeight="1" x14ac:dyDescent="0.3">
      <c r="A123" s="24" t="s">
        <v>23</v>
      </c>
      <c r="B123" s="24" t="s">
        <v>163</v>
      </c>
      <c r="C123" s="12" t="s">
        <v>164</v>
      </c>
      <c r="D123" s="54"/>
      <c r="E123" s="39" t="str">
        <f t="shared" si="6"/>
        <v>Еще фото</v>
      </c>
      <c r="F123" s="13"/>
      <c r="G123" s="24" t="s">
        <v>102</v>
      </c>
      <c r="H123" s="24" t="s">
        <v>90</v>
      </c>
      <c r="I123" s="24" t="s">
        <v>165</v>
      </c>
      <c r="J123" s="14" t="s">
        <v>28</v>
      </c>
      <c r="K123" s="15" t="s">
        <v>166</v>
      </c>
      <c r="L123" s="57"/>
      <c r="M123" s="14"/>
      <c r="N123" s="14" t="s">
        <v>168</v>
      </c>
      <c r="O123" s="14"/>
      <c r="P123" s="15" t="s">
        <v>169</v>
      </c>
      <c r="Q123" s="16">
        <v>26999</v>
      </c>
      <c r="R123" s="17">
        <v>74.45</v>
      </c>
      <c r="S123" s="18">
        <v>7932.4354999999996</v>
      </c>
      <c r="T123" s="19" t="s">
        <v>98</v>
      </c>
      <c r="U123" s="20" t="s">
        <v>116</v>
      </c>
      <c r="V123" s="22">
        <v>43</v>
      </c>
      <c r="W123" s="22">
        <v>1</v>
      </c>
      <c r="X123" s="23"/>
    </row>
    <row r="124" spans="1:24" s="1" customFormat="1" ht="11.1" customHeight="1" x14ac:dyDescent="0.3">
      <c r="A124" s="24" t="s">
        <v>23</v>
      </c>
      <c r="B124" s="24" t="s">
        <v>163</v>
      </c>
      <c r="C124" s="12" t="s">
        <v>164</v>
      </c>
      <c r="D124" s="55"/>
      <c r="E124" s="39" t="str">
        <f t="shared" si="6"/>
        <v>Еще фото</v>
      </c>
      <c r="F124" s="13"/>
      <c r="G124" s="24" t="s">
        <v>102</v>
      </c>
      <c r="H124" s="24" t="s">
        <v>90</v>
      </c>
      <c r="I124" s="24" t="s">
        <v>165</v>
      </c>
      <c r="J124" s="14" t="s">
        <v>28</v>
      </c>
      <c r="K124" s="15" t="s">
        <v>166</v>
      </c>
      <c r="L124" s="58"/>
      <c r="M124" s="14"/>
      <c r="N124" s="14" t="s">
        <v>168</v>
      </c>
      <c r="O124" s="14"/>
      <c r="P124" s="15" t="s">
        <v>169</v>
      </c>
      <c r="Q124" s="16">
        <v>26999</v>
      </c>
      <c r="R124" s="17">
        <v>74.45</v>
      </c>
      <c r="S124" s="18">
        <v>7932.4354999999996</v>
      </c>
      <c r="T124" s="19" t="s">
        <v>98</v>
      </c>
      <c r="U124" s="20" t="s">
        <v>117</v>
      </c>
      <c r="V124" s="28">
        <v>43.5</v>
      </c>
      <c r="W124" s="22">
        <v>2</v>
      </c>
      <c r="X124" s="23"/>
    </row>
    <row r="125" spans="1:24" s="1" customFormat="1" ht="21" customHeight="1" x14ac:dyDescent="0.3">
      <c r="A125" s="11" t="s">
        <v>23</v>
      </c>
      <c r="B125" s="11" t="s">
        <v>171</v>
      </c>
      <c r="C125" s="25" t="s">
        <v>172</v>
      </c>
      <c r="D125" s="53"/>
      <c r="E125" s="39" t="str">
        <f>HYPERLINK("https://www.google.ru/search?q=BB480WG&amp;newwindow=1&amp;tbm=isch","Еще фото")</f>
        <v>Еще фото</v>
      </c>
      <c r="F125" s="13"/>
      <c r="G125" s="11" t="s">
        <v>173</v>
      </c>
      <c r="H125" s="11" t="s">
        <v>90</v>
      </c>
      <c r="I125" s="14" t="s">
        <v>165</v>
      </c>
      <c r="J125" s="14" t="s">
        <v>28</v>
      </c>
      <c r="K125" s="15" t="s">
        <v>29</v>
      </c>
      <c r="L125" s="56" t="s">
        <v>174</v>
      </c>
      <c r="M125" s="14"/>
      <c r="N125" s="14" t="s">
        <v>175</v>
      </c>
      <c r="O125" s="14"/>
      <c r="P125" s="15" t="s">
        <v>176</v>
      </c>
      <c r="Q125" s="16">
        <v>15799</v>
      </c>
      <c r="R125" s="17">
        <v>61.59</v>
      </c>
      <c r="S125" s="18">
        <v>6977.9354999999996</v>
      </c>
      <c r="T125" s="19" t="s">
        <v>98</v>
      </c>
      <c r="U125" s="20" t="s">
        <v>177</v>
      </c>
      <c r="V125" s="28">
        <v>36.5</v>
      </c>
      <c r="W125" s="22">
        <v>1</v>
      </c>
      <c r="X125" s="23"/>
    </row>
    <row r="126" spans="1:24" s="1" customFormat="1" ht="21" customHeight="1" x14ac:dyDescent="0.3">
      <c r="A126" s="24" t="s">
        <v>23</v>
      </c>
      <c r="B126" s="24" t="s">
        <v>171</v>
      </c>
      <c r="C126" s="26" t="s">
        <v>172</v>
      </c>
      <c r="D126" s="54"/>
      <c r="E126" s="39" t="str">
        <f>HYPERLINK("https://www.google.ru/search?q=BB480WG&amp;newwindow=1&amp;tbm=isch","Еще фото")</f>
        <v>Еще фото</v>
      </c>
      <c r="F126" s="13"/>
      <c r="G126" s="24" t="s">
        <v>173</v>
      </c>
      <c r="H126" s="24" t="s">
        <v>90</v>
      </c>
      <c r="I126" s="24" t="s">
        <v>165</v>
      </c>
      <c r="J126" s="14" t="s">
        <v>28</v>
      </c>
      <c r="K126" s="15" t="s">
        <v>29</v>
      </c>
      <c r="L126" s="57"/>
      <c r="M126" s="14"/>
      <c r="N126" s="14" t="s">
        <v>175</v>
      </c>
      <c r="O126" s="14"/>
      <c r="P126" s="15" t="s">
        <v>176</v>
      </c>
      <c r="Q126" s="16">
        <v>15799</v>
      </c>
      <c r="R126" s="17">
        <v>61.59</v>
      </c>
      <c r="S126" s="18">
        <v>6977.9354999999996</v>
      </c>
      <c r="T126" s="19" t="s">
        <v>98</v>
      </c>
      <c r="U126" s="20" t="s">
        <v>99</v>
      </c>
      <c r="V126" s="22">
        <v>39</v>
      </c>
      <c r="W126" s="22">
        <v>1</v>
      </c>
      <c r="X126" s="23"/>
    </row>
    <row r="127" spans="1:24" s="1" customFormat="1" ht="21" customHeight="1" x14ac:dyDescent="0.3">
      <c r="A127" s="24" t="s">
        <v>23</v>
      </c>
      <c r="B127" s="24" t="s">
        <v>171</v>
      </c>
      <c r="C127" s="26" t="s">
        <v>172</v>
      </c>
      <c r="D127" s="54"/>
      <c r="E127" s="39" t="str">
        <f>HYPERLINK("https://www.google.ru/search?q=BB480WG&amp;newwindow=1&amp;tbm=isch","Еще фото")</f>
        <v>Еще фото</v>
      </c>
      <c r="F127" s="13"/>
      <c r="G127" s="24" t="s">
        <v>173</v>
      </c>
      <c r="H127" s="24" t="s">
        <v>90</v>
      </c>
      <c r="I127" s="24" t="s">
        <v>165</v>
      </c>
      <c r="J127" s="14" t="s">
        <v>28</v>
      </c>
      <c r="K127" s="15" t="s">
        <v>29</v>
      </c>
      <c r="L127" s="57"/>
      <c r="M127" s="14"/>
      <c r="N127" s="14" t="s">
        <v>175</v>
      </c>
      <c r="O127" s="14"/>
      <c r="P127" s="15" t="s">
        <v>176</v>
      </c>
      <c r="Q127" s="16">
        <v>15799</v>
      </c>
      <c r="R127" s="17">
        <v>61.59</v>
      </c>
      <c r="S127" s="18">
        <v>6977.9354999999996</v>
      </c>
      <c r="T127" s="19" t="s">
        <v>98</v>
      </c>
      <c r="U127" s="20" t="s">
        <v>157</v>
      </c>
      <c r="V127" s="28">
        <v>39.5</v>
      </c>
      <c r="W127" s="22">
        <v>1</v>
      </c>
      <c r="X127" s="23"/>
    </row>
    <row r="128" spans="1:24" s="1" customFormat="1" ht="21" customHeight="1" x14ac:dyDescent="0.3">
      <c r="A128" s="24" t="s">
        <v>23</v>
      </c>
      <c r="B128" s="24" t="s">
        <v>171</v>
      </c>
      <c r="C128" s="26" t="s">
        <v>172</v>
      </c>
      <c r="D128" s="54"/>
      <c r="E128" s="39" t="str">
        <f>HYPERLINK("https://www.google.ru/search?q=BB480WG&amp;newwindow=1&amp;tbm=isch","Еще фото")</f>
        <v>Еще фото</v>
      </c>
      <c r="F128" s="13"/>
      <c r="G128" s="24" t="s">
        <v>173</v>
      </c>
      <c r="H128" s="24" t="s">
        <v>90</v>
      </c>
      <c r="I128" s="24" t="s">
        <v>165</v>
      </c>
      <c r="J128" s="14" t="s">
        <v>28</v>
      </c>
      <c r="K128" s="15" t="s">
        <v>29</v>
      </c>
      <c r="L128" s="57"/>
      <c r="M128" s="14"/>
      <c r="N128" s="14" t="s">
        <v>175</v>
      </c>
      <c r="O128" s="14"/>
      <c r="P128" s="15" t="s">
        <v>176</v>
      </c>
      <c r="Q128" s="16">
        <v>15799</v>
      </c>
      <c r="R128" s="17">
        <v>61.59</v>
      </c>
      <c r="S128" s="18">
        <v>6977.9354999999996</v>
      </c>
      <c r="T128" s="19" t="s">
        <v>98</v>
      </c>
      <c r="U128" s="20" t="s">
        <v>112</v>
      </c>
      <c r="V128" s="28">
        <v>40.5</v>
      </c>
      <c r="W128" s="22">
        <v>1</v>
      </c>
      <c r="X128" s="23"/>
    </row>
    <row r="129" spans="1:24" s="1" customFormat="1" ht="32.1" customHeight="1" x14ac:dyDescent="0.3">
      <c r="A129" s="24" t="s">
        <v>23</v>
      </c>
      <c r="B129" s="24" t="s">
        <v>171</v>
      </c>
      <c r="C129" s="26" t="s">
        <v>172</v>
      </c>
      <c r="D129" s="55"/>
      <c r="E129" s="39" t="str">
        <f>HYPERLINK("https://www.google.ru/search?q=BB480WG&amp;newwindow=1&amp;tbm=isch","Еще фото")</f>
        <v>Еще фото</v>
      </c>
      <c r="F129" s="13"/>
      <c r="G129" s="24" t="s">
        <v>173</v>
      </c>
      <c r="H129" s="24" t="s">
        <v>90</v>
      </c>
      <c r="I129" s="24" t="s">
        <v>165</v>
      </c>
      <c r="J129" s="14" t="s">
        <v>28</v>
      </c>
      <c r="K129" s="15" t="s">
        <v>29</v>
      </c>
      <c r="L129" s="58"/>
      <c r="M129" s="14"/>
      <c r="N129" s="14" t="s">
        <v>175</v>
      </c>
      <c r="O129" s="14"/>
      <c r="P129" s="15" t="s">
        <v>176</v>
      </c>
      <c r="Q129" s="16">
        <v>15799</v>
      </c>
      <c r="R129" s="17">
        <v>61.59</v>
      </c>
      <c r="S129" s="18">
        <v>6977.9354999999996</v>
      </c>
      <c r="T129" s="19" t="s">
        <v>98</v>
      </c>
      <c r="U129" s="20" t="s">
        <v>108</v>
      </c>
      <c r="V129" s="28">
        <v>41.5</v>
      </c>
      <c r="W129" s="22">
        <v>1</v>
      </c>
      <c r="X129" s="23"/>
    </row>
    <row r="130" spans="1:24" s="1" customFormat="1" ht="51.95" customHeight="1" x14ac:dyDescent="0.3">
      <c r="A130" s="11" t="s">
        <v>23</v>
      </c>
      <c r="B130" s="11" t="s">
        <v>178</v>
      </c>
      <c r="C130" s="12" t="s">
        <v>179</v>
      </c>
      <c r="D130" s="59"/>
      <c r="E130" s="39" t="str">
        <f>HYPERLINK("https://www.google.ru/search?q=WH574MB2&amp;newwindow=1&amp;tbm=isch","Еще фото")</f>
        <v>Еще фото</v>
      </c>
      <c r="F130" s="13"/>
      <c r="G130" s="11" t="s">
        <v>102</v>
      </c>
      <c r="H130" s="11" t="s">
        <v>90</v>
      </c>
      <c r="I130" s="14" t="s">
        <v>165</v>
      </c>
      <c r="J130" s="14" t="s">
        <v>28</v>
      </c>
      <c r="K130" s="15" t="s">
        <v>73</v>
      </c>
      <c r="L130" s="56" t="s">
        <v>180</v>
      </c>
      <c r="M130" s="14" t="s">
        <v>181</v>
      </c>
      <c r="N130" s="14" t="s">
        <v>182</v>
      </c>
      <c r="O130" s="14" t="s">
        <v>183</v>
      </c>
      <c r="P130" s="15" t="s">
        <v>184</v>
      </c>
      <c r="Q130" s="16">
        <v>24299</v>
      </c>
      <c r="R130" s="17">
        <v>58.86</v>
      </c>
      <c r="S130" s="18">
        <v>11497.4355</v>
      </c>
      <c r="T130" s="19" t="s">
        <v>98</v>
      </c>
      <c r="U130" s="20" t="s">
        <v>185</v>
      </c>
      <c r="V130" s="22">
        <v>35</v>
      </c>
      <c r="W130" s="22">
        <v>1</v>
      </c>
      <c r="X130" s="23"/>
    </row>
    <row r="131" spans="1:24" s="1" customFormat="1" ht="60.95" customHeight="1" x14ac:dyDescent="0.3">
      <c r="A131" s="24" t="s">
        <v>23</v>
      </c>
      <c r="B131" s="24" t="s">
        <v>178</v>
      </c>
      <c r="C131" s="12" t="s">
        <v>179</v>
      </c>
      <c r="D131" s="60"/>
      <c r="E131" s="39" t="str">
        <f>HYPERLINK("https://www.google.ru/search?q=WH574MB2&amp;newwindow=1&amp;tbm=isch","Еще фото")</f>
        <v>Еще фото</v>
      </c>
      <c r="F131" s="13"/>
      <c r="G131" s="24" t="s">
        <v>102</v>
      </c>
      <c r="H131" s="24" t="s">
        <v>90</v>
      </c>
      <c r="I131" s="24" t="s">
        <v>165</v>
      </c>
      <c r="J131" s="14" t="s">
        <v>28</v>
      </c>
      <c r="K131" s="15" t="s">
        <v>73</v>
      </c>
      <c r="L131" s="58"/>
      <c r="M131" s="14" t="s">
        <v>181</v>
      </c>
      <c r="N131" s="14" t="s">
        <v>182</v>
      </c>
      <c r="O131" s="14" t="s">
        <v>183</v>
      </c>
      <c r="P131" s="15" t="s">
        <v>184</v>
      </c>
      <c r="Q131" s="16">
        <v>24299</v>
      </c>
      <c r="R131" s="17">
        <v>58.86</v>
      </c>
      <c r="S131" s="18">
        <v>11497.4355</v>
      </c>
      <c r="T131" s="19" t="s">
        <v>98</v>
      </c>
      <c r="U131" s="20" t="s">
        <v>186</v>
      </c>
      <c r="V131" s="28">
        <v>35.5</v>
      </c>
      <c r="W131" s="22">
        <v>2</v>
      </c>
      <c r="X131" s="23"/>
    </row>
    <row r="132" spans="1:24" s="1" customFormat="1" ht="26.1" customHeight="1" x14ac:dyDescent="0.3">
      <c r="A132" s="11" t="s">
        <v>23</v>
      </c>
      <c r="B132" s="11" t="s">
        <v>187</v>
      </c>
      <c r="C132" s="12" t="s">
        <v>188</v>
      </c>
      <c r="D132" s="53"/>
      <c r="E132" s="39" t="str">
        <f>HYPERLINK("https://www.google.ru/search?q=M2002RPG&amp;newwindow=1&amp;tbm=isch","Еще фото")</f>
        <v>Еще фото</v>
      </c>
      <c r="F132" s="13"/>
      <c r="G132" s="11" t="s">
        <v>102</v>
      </c>
      <c r="H132" s="11" t="s">
        <v>90</v>
      </c>
      <c r="I132" s="14" t="s">
        <v>165</v>
      </c>
      <c r="J132" s="14" t="s">
        <v>28</v>
      </c>
      <c r="K132" s="15" t="s">
        <v>29</v>
      </c>
      <c r="L132" s="56" t="s">
        <v>189</v>
      </c>
      <c r="M132" s="14" t="s">
        <v>190</v>
      </c>
      <c r="N132" s="14" t="s">
        <v>31</v>
      </c>
      <c r="O132" s="14"/>
      <c r="P132" s="15" t="s">
        <v>191</v>
      </c>
      <c r="Q132" s="16">
        <v>26799</v>
      </c>
      <c r="R132" s="17">
        <v>58.85</v>
      </c>
      <c r="S132" s="18">
        <v>12681.9355</v>
      </c>
      <c r="T132" s="19" t="s">
        <v>98</v>
      </c>
      <c r="U132" s="20" t="s">
        <v>177</v>
      </c>
      <c r="V132" s="28">
        <v>36.5</v>
      </c>
      <c r="W132" s="22">
        <v>3</v>
      </c>
      <c r="X132" s="23"/>
    </row>
    <row r="133" spans="1:24" s="1" customFormat="1" ht="26.1" customHeight="1" x14ac:dyDescent="0.3">
      <c r="A133" s="24" t="s">
        <v>23</v>
      </c>
      <c r="B133" s="24" t="s">
        <v>187</v>
      </c>
      <c r="C133" s="12" t="s">
        <v>188</v>
      </c>
      <c r="D133" s="54"/>
      <c r="E133" s="39" t="str">
        <f>HYPERLINK("https://www.google.ru/search?q=M2002RPG&amp;newwindow=1&amp;tbm=isch","Еще фото")</f>
        <v>Еще фото</v>
      </c>
      <c r="F133" s="13"/>
      <c r="G133" s="24" t="s">
        <v>102</v>
      </c>
      <c r="H133" s="24" t="s">
        <v>90</v>
      </c>
      <c r="I133" s="24" t="s">
        <v>165</v>
      </c>
      <c r="J133" s="14" t="s">
        <v>28</v>
      </c>
      <c r="K133" s="15" t="s">
        <v>29</v>
      </c>
      <c r="L133" s="57"/>
      <c r="M133" s="14" t="s">
        <v>190</v>
      </c>
      <c r="N133" s="14" t="s">
        <v>31</v>
      </c>
      <c r="O133" s="14"/>
      <c r="P133" s="15" t="s">
        <v>191</v>
      </c>
      <c r="Q133" s="16">
        <v>26799</v>
      </c>
      <c r="R133" s="17">
        <v>58.85</v>
      </c>
      <c r="S133" s="18">
        <v>12681.9355</v>
      </c>
      <c r="T133" s="19" t="s">
        <v>98</v>
      </c>
      <c r="U133" s="20" t="s">
        <v>185</v>
      </c>
      <c r="V133" s="22">
        <v>37</v>
      </c>
      <c r="W133" s="22">
        <v>2</v>
      </c>
      <c r="X133" s="23"/>
    </row>
    <row r="134" spans="1:24" s="1" customFormat="1" ht="26.1" customHeight="1" x14ac:dyDescent="0.3">
      <c r="A134" s="24" t="s">
        <v>23</v>
      </c>
      <c r="B134" s="24" t="s">
        <v>187</v>
      </c>
      <c r="C134" s="12" t="s">
        <v>188</v>
      </c>
      <c r="D134" s="54"/>
      <c r="E134" s="39" t="str">
        <f>HYPERLINK("https://www.google.ru/search?q=M2002RPG&amp;newwindow=1&amp;tbm=isch","Еще фото")</f>
        <v>Еще фото</v>
      </c>
      <c r="F134" s="13"/>
      <c r="G134" s="24" t="s">
        <v>102</v>
      </c>
      <c r="H134" s="24" t="s">
        <v>90</v>
      </c>
      <c r="I134" s="24" t="s">
        <v>165</v>
      </c>
      <c r="J134" s="14" t="s">
        <v>28</v>
      </c>
      <c r="K134" s="15" t="s">
        <v>29</v>
      </c>
      <c r="L134" s="57"/>
      <c r="M134" s="14" t="s">
        <v>190</v>
      </c>
      <c r="N134" s="14" t="s">
        <v>31</v>
      </c>
      <c r="O134" s="14"/>
      <c r="P134" s="15" t="s">
        <v>191</v>
      </c>
      <c r="Q134" s="16">
        <v>26799</v>
      </c>
      <c r="R134" s="17">
        <v>58.85</v>
      </c>
      <c r="S134" s="18">
        <v>12681.9355</v>
      </c>
      <c r="T134" s="19" t="s">
        <v>98</v>
      </c>
      <c r="U134" s="20" t="s">
        <v>186</v>
      </c>
      <c r="V134" s="28">
        <v>37.5</v>
      </c>
      <c r="W134" s="22">
        <v>2</v>
      </c>
      <c r="X134" s="23"/>
    </row>
    <row r="135" spans="1:24" s="1" customFormat="1" ht="26.1" customHeight="1" x14ac:dyDescent="0.3">
      <c r="A135" s="24" t="s">
        <v>23</v>
      </c>
      <c r="B135" s="24" t="s">
        <v>187</v>
      </c>
      <c r="C135" s="12" t="s">
        <v>188</v>
      </c>
      <c r="D135" s="55"/>
      <c r="E135" s="39" t="str">
        <f>HYPERLINK("https://www.google.ru/search?q=M2002RPG&amp;newwindow=1&amp;tbm=isch","Еще фото")</f>
        <v>Еще фото</v>
      </c>
      <c r="F135" s="13"/>
      <c r="G135" s="24" t="s">
        <v>102</v>
      </c>
      <c r="H135" s="24" t="s">
        <v>90</v>
      </c>
      <c r="I135" s="24" t="s">
        <v>165</v>
      </c>
      <c r="J135" s="14" t="s">
        <v>28</v>
      </c>
      <c r="K135" s="15" t="s">
        <v>29</v>
      </c>
      <c r="L135" s="58"/>
      <c r="M135" s="14" t="s">
        <v>190</v>
      </c>
      <c r="N135" s="14" t="s">
        <v>31</v>
      </c>
      <c r="O135" s="14"/>
      <c r="P135" s="15" t="s">
        <v>191</v>
      </c>
      <c r="Q135" s="16">
        <v>26799</v>
      </c>
      <c r="R135" s="17">
        <v>58.85</v>
      </c>
      <c r="S135" s="18">
        <v>12681.9355</v>
      </c>
      <c r="T135" s="19" t="s">
        <v>98</v>
      </c>
      <c r="U135" s="20" t="s">
        <v>170</v>
      </c>
      <c r="V135" s="28">
        <v>38.5</v>
      </c>
      <c r="W135" s="22">
        <v>2</v>
      </c>
      <c r="X135" s="23"/>
    </row>
    <row r="136" spans="1:24" s="1" customFormat="1" ht="108" customHeight="1" x14ac:dyDescent="0.3">
      <c r="A136" s="11" t="s">
        <v>23</v>
      </c>
      <c r="B136" s="11" t="s">
        <v>192</v>
      </c>
      <c r="C136" s="12" t="s">
        <v>193</v>
      </c>
      <c r="D136" s="27"/>
      <c r="E136" s="39" t="str">
        <f>HYPERLINK("https://www.google.ru/search?q=BB550VGC&amp;newwindow=1&amp;tbm=isch","Еще фото")</f>
        <v>Еще фото</v>
      </c>
      <c r="F136" s="13"/>
      <c r="G136" s="11" t="s">
        <v>102</v>
      </c>
      <c r="H136" s="11" t="s">
        <v>90</v>
      </c>
      <c r="I136" s="14" t="s">
        <v>165</v>
      </c>
      <c r="J136" s="14" t="s">
        <v>28</v>
      </c>
      <c r="K136" s="15" t="s">
        <v>29</v>
      </c>
      <c r="L136" s="14" t="s">
        <v>194</v>
      </c>
      <c r="M136" s="14"/>
      <c r="N136" s="14" t="s">
        <v>195</v>
      </c>
      <c r="O136" s="14"/>
      <c r="P136" s="15" t="s">
        <v>196</v>
      </c>
      <c r="Q136" s="16">
        <v>20699</v>
      </c>
      <c r="R136" s="17">
        <v>55.76</v>
      </c>
      <c r="S136" s="18">
        <v>10531.4355</v>
      </c>
      <c r="T136" s="19" t="s">
        <v>98</v>
      </c>
      <c r="U136" s="20" t="s">
        <v>197</v>
      </c>
      <c r="V136" s="22">
        <v>35</v>
      </c>
      <c r="W136" s="22">
        <v>1</v>
      </c>
      <c r="X136" s="23"/>
    </row>
    <row r="137" spans="1:24" s="1" customFormat="1" ht="108" customHeight="1" x14ac:dyDescent="0.3">
      <c r="A137" s="11" t="s">
        <v>23</v>
      </c>
      <c r="B137" s="11" t="s">
        <v>171</v>
      </c>
      <c r="C137" s="12" t="s">
        <v>198</v>
      </c>
      <c r="D137" s="27"/>
      <c r="E137" s="39" t="str">
        <f>HYPERLINK("https://www.google.ru/search?q=BB480LGT&amp;newwindow=1&amp;tbm=isch","Еще фото")</f>
        <v>Еще фото</v>
      </c>
      <c r="F137" s="13"/>
      <c r="G137" s="11" t="s">
        <v>173</v>
      </c>
      <c r="H137" s="11" t="s">
        <v>90</v>
      </c>
      <c r="I137" s="14" t="s">
        <v>165</v>
      </c>
      <c r="J137" s="14" t="s">
        <v>28</v>
      </c>
      <c r="K137" s="15" t="s">
        <v>29</v>
      </c>
      <c r="L137" s="14" t="s">
        <v>199</v>
      </c>
      <c r="M137" s="14"/>
      <c r="N137" s="14" t="s">
        <v>175</v>
      </c>
      <c r="O137" s="14"/>
      <c r="P137" s="15" t="s">
        <v>196</v>
      </c>
      <c r="Q137" s="16">
        <v>16799</v>
      </c>
      <c r="R137" s="17">
        <v>55.72</v>
      </c>
      <c r="S137" s="18">
        <v>8553.4354999999996</v>
      </c>
      <c r="T137" s="19" t="s">
        <v>98</v>
      </c>
      <c r="U137" s="20" t="s">
        <v>197</v>
      </c>
      <c r="V137" s="22">
        <v>35</v>
      </c>
      <c r="W137" s="22">
        <v>1</v>
      </c>
      <c r="X137" s="23"/>
    </row>
    <row r="138" spans="1:24" s="1" customFormat="1" ht="26.1" customHeight="1" x14ac:dyDescent="0.3">
      <c r="A138" s="11" t="s">
        <v>23</v>
      </c>
      <c r="B138" s="11" t="s">
        <v>200</v>
      </c>
      <c r="C138" s="12" t="s">
        <v>201</v>
      </c>
      <c r="D138" s="53"/>
      <c r="E138" s="39" t="str">
        <f>HYPERLINK("https://www.google.ru/search?q=U1906RCC&amp;newwindow=1&amp;tbm=isch","Еще фото")</f>
        <v>Еще фото</v>
      </c>
      <c r="F138" s="13"/>
      <c r="G138" s="11" t="s">
        <v>102</v>
      </c>
      <c r="H138" s="11" t="s">
        <v>90</v>
      </c>
      <c r="I138" s="14" t="s">
        <v>165</v>
      </c>
      <c r="J138" s="14" t="s">
        <v>28</v>
      </c>
      <c r="K138" s="15" t="s">
        <v>166</v>
      </c>
      <c r="L138" s="56" t="s">
        <v>202</v>
      </c>
      <c r="M138" s="14"/>
      <c r="N138" s="14" t="s">
        <v>58</v>
      </c>
      <c r="O138" s="14"/>
      <c r="P138" s="15" t="s">
        <v>203</v>
      </c>
      <c r="Q138" s="16">
        <v>24099</v>
      </c>
      <c r="R138" s="17">
        <v>52.41</v>
      </c>
      <c r="S138" s="18">
        <v>13187.9355</v>
      </c>
      <c r="T138" s="19" t="s">
        <v>98</v>
      </c>
      <c r="U138" s="20" t="s">
        <v>197</v>
      </c>
      <c r="V138" s="22">
        <v>35</v>
      </c>
      <c r="W138" s="22">
        <v>3</v>
      </c>
      <c r="X138" s="23"/>
    </row>
    <row r="139" spans="1:24" s="1" customFormat="1" ht="26.1" customHeight="1" x14ac:dyDescent="0.3">
      <c r="A139" s="24" t="s">
        <v>23</v>
      </c>
      <c r="B139" s="24" t="s">
        <v>200</v>
      </c>
      <c r="C139" s="12" t="s">
        <v>201</v>
      </c>
      <c r="D139" s="54"/>
      <c r="E139" s="39" t="str">
        <f>HYPERLINK("https://www.google.ru/search?q=U1906RCC&amp;newwindow=1&amp;tbm=isch","Еще фото")</f>
        <v>Еще фото</v>
      </c>
      <c r="F139" s="13"/>
      <c r="G139" s="24" t="s">
        <v>102</v>
      </c>
      <c r="H139" s="24" t="s">
        <v>90</v>
      </c>
      <c r="I139" s="24" t="s">
        <v>165</v>
      </c>
      <c r="J139" s="14" t="s">
        <v>28</v>
      </c>
      <c r="K139" s="15" t="s">
        <v>166</v>
      </c>
      <c r="L139" s="57"/>
      <c r="M139" s="14"/>
      <c r="N139" s="14" t="s">
        <v>58</v>
      </c>
      <c r="O139" s="14"/>
      <c r="P139" s="15" t="s">
        <v>203</v>
      </c>
      <c r="Q139" s="16">
        <v>24099</v>
      </c>
      <c r="R139" s="17">
        <v>52.41</v>
      </c>
      <c r="S139" s="18">
        <v>13187.9355</v>
      </c>
      <c r="T139" s="19" t="s">
        <v>98</v>
      </c>
      <c r="U139" s="20" t="s">
        <v>204</v>
      </c>
      <c r="V139" s="22">
        <v>36</v>
      </c>
      <c r="W139" s="22">
        <v>2</v>
      </c>
      <c r="X139" s="23"/>
    </row>
    <row r="140" spans="1:24" s="1" customFormat="1" ht="26.1" customHeight="1" x14ac:dyDescent="0.3">
      <c r="A140" s="24" t="s">
        <v>23</v>
      </c>
      <c r="B140" s="24" t="s">
        <v>200</v>
      </c>
      <c r="C140" s="12" t="s">
        <v>201</v>
      </c>
      <c r="D140" s="54"/>
      <c r="E140" s="39" t="str">
        <f>HYPERLINK("https://www.google.ru/search?q=U1906RCC&amp;newwindow=1&amp;tbm=isch","Еще фото")</f>
        <v>Еще фото</v>
      </c>
      <c r="F140" s="13"/>
      <c r="G140" s="24" t="s">
        <v>102</v>
      </c>
      <c r="H140" s="24" t="s">
        <v>90</v>
      </c>
      <c r="I140" s="24" t="s">
        <v>165</v>
      </c>
      <c r="J140" s="14" t="s">
        <v>28</v>
      </c>
      <c r="K140" s="15" t="s">
        <v>166</v>
      </c>
      <c r="L140" s="57"/>
      <c r="M140" s="14"/>
      <c r="N140" s="14" t="s">
        <v>58</v>
      </c>
      <c r="O140" s="14"/>
      <c r="P140" s="15" t="s">
        <v>203</v>
      </c>
      <c r="Q140" s="16">
        <v>24099</v>
      </c>
      <c r="R140" s="17">
        <v>52.41</v>
      </c>
      <c r="S140" s="18">
        <v>13187.9355</v>
      </c>
      <c r="T140" s="19" t="s">
        <v>98</v>
      </c>
      <c r="U140" s="20" t="s">
        <v>107</v>
      </c>
      <c r="V140" s="22">
        <v>41</v>
      </c>
      <c r="W140" s="22">
        <v>2</v>
      </c>
      <c r="X140" s="23"/>
    </row>
    <row r="141" spans="1:24" s="1" customFormat="1" ht="26.1" customHeight="1" x14ac:dyDescent="0.3">
      <c r="A141" s="24" t="s">
        <v>23</v>
      </c>
      <c r="B141" s="24" t="s">
        <v>200</v>
      </c>
      <c r="C141" s="12" t="s">
        <v>201</v>
      </c>
      <c r="D141" s="55"/>
      <c r="E141" s="39" t="str">
        <f>HYPERLINK("https://www.google.ru/search?q=U1906RCC&amp;newwindow=1&amp;tbm=isch","Еще фото")</f>
        <v>Еще фото</v>
      </c>
      <c r="F141" s="13"/>
      <c r="G141" s="24" t="s">
        <v>102</v>
      </c>
      <c r="H141" s="24" t="s">
        <v>90</v>
      </c>
      <c r="I141" s="24" t="s">
        <v>165</v>
      </c>
      <c r="J141" s="14" t="s">
        <v>28</v>
      </c>
      <c r="K141" s="15" t="s">
        <v>166</v>
      </c>
      <c r="L141" s="58"/>
      <c r="M141" s="14"/>
      <c r="N141" s="14" t="s">
        <v>58</v>
      </c>
      <c r="O141" s="14"/>
      <c r="P141" s="15" t="s">
        <v>203</v>
      </c>
      <c r="Q141" s="16">
        <v>24099</v>
      </c>
      <c r="R141" s="17">
        <v>52.41</v>
      </c>
      <c r="S141" s="18">
        <v>13187.9355</v>
      </c>
      <c r="T141" s="19" t="s">
        <v>98</v>
      </c>
      <c r="U141" s="20" t="s">
        <v>108</v>
      </c>
      <c r="V141" s="28">
        <v>41.5</v>
      </c>
      <c r="W141" s="22">
        <v>1</v>
      </c>
      <c r="X141" s="23"/>
    </row>
    <row r="142" spans="1:24" s="1" customFormat="1" ht="26.1" customHeight="1" x14ac:dyDescent="0.3">
      <c r="A142" s="11" t="s">
        <v>23</v>
      </c>
      <c r="B142" s="11" t="s">
        <v>192</v>
      </c>
      <c r="C142" s="12" t="s">
        <v>205</v>
      </c>
      <c r="D142" s="53"/>
      <c r="E142" s="39" t="str">
        <f>HYPERLINK("https://www.google.ru/search?q=BBW550BP&amp;newwindow=1&amp;tbm=isch","Еще фото")</f>
        <v>Еще фото</v>
      </c>
      <c r="F142" s="13"/>
      <c r="G142" s="11" t="s">
        <v>102</v>
      </c>
      <c r="H142" s="11" t="s">
        <v>90</v>
      </c>
      <c r="I142" s="14" t="s">
        <v>165</v>
      </c>
      <c r="J142" s="14" t="s">
        <v>28</v>
      </c>
      <c r="K142" s="15" t="s">
        <v>73</v>
      </c>
      <c r="L142" s="56" t="s">
        <v>194</v>
      </c>
      <c r="M142" s="14"/>
      <c r="N142" s="14" t="s">
        <v>175</v>
      </c>
      <c r="O142" s="14"/>
      <c r="P142" s="15" t="s">
        <v>206</v>
      </c>
      <c r="Q142" s="16">
        <v>19399</v>
      </c>
      <c r="R142" s="17">
        <v>52.38</v>
      </c>
      <c r="S142" s="18">
        <v>10623.4355</v>
      </c>
      <c r="T142" s="19" t="s">
        <v>98</v>
      </c>
      <c r="U142" s="20" t="s">
        <v>185</v>
      </c>
      <c r="V142" s="22">
        <v>35</v>
      </c>
      <c r="W142" s="22">
        <v>6</v>
      </c>
      <c r="X142" s="23"/>
    </row>
    <row r="143" spans="1:24" s="1" customFormat="1" ht="26.1" customHeight="1" x14ac:dyDescent="0.3">
      <c r="A143" s="24" t="s">
        <v>23</v>
      </c>
      <c r="B143" s="24" t="s">
        <v>192</v>
      </c>
      <c r="C143" s="12" t="s">
        <v>205</v>
      </c>
      <c r="D143" s="54"/>
      <c r="E143" s="39" t="str">
        <f>HYPERLINK("https://www.google.ru/search?q=BBW550BP&amp;newwindow=1&amp;tbm=isch","Еще фото")</f>
        <v>Еще фото</v>
      </c>
      <c r="F143" s="13"/>
      <c r="G143" s="24" t="s">
        <v>102</v>
      </c>
      <c r="H143" s="24" t="s">
        <v>90</v>
      </c>
      <c r="I143" s="24" t="s">
        <v>165</v>
      </c>
      <c r="J143" s="14" t="s">
        <v>28</v>
      </c>
      <c r="K143" s="15" t="s">
        <v>73</v>
      </c>
      <c r="L143" s="57"/>
      <c r="M143" s="14"/>
      <c r="N143" s="14" t="s">
        <v>175</v>
      </c>
      <c r="O143" s="14"/>
      <c r="P143" s="15" t="s">
        <v>206</v>
      </c>
      <c r="Q143" s="16">
        <v>19399</v>
      </c>
      <c r="R143" s="17">
        <v>52.38</v>
      </c>
      <c r="S143" s="18">
        <v>10623.4355</v>
      </c>
      <c r="T143" s="19" t="s">
        <v>98</v>
      </c>
      <c r="U143" s="20" t="s">
        <v>186</v>
      </c>
      <c r="V143" s="28">
        <v>35.5</v>
      </c>
      <c r="W143" s="22">
        <v>3</v>
      </c>
      <c r="X143" s="23"/>
    </row>
    <row r="144" spans="1:24" s="1" customFormat="1" ht="26.1" customHeight="1" x14ac:dyDescent="0.3">
      <c r="A144" s="24" t="s">
        <v>23</v>
      </c>
      <c r="B144" s="24" t="s">
        <v>192</v>
      </c>
      <c r="C144" s="12" t="s">
        <v>205</v>
      </c>
      <c r="D144" s="54"/>
      <c r="E144" s="39" t="str">
        <f>HYPERLINK("https://www.google.ru/search?q=BBW550BP&amp;newwindow=1&amp;tbm=isch","Еще фото")</f>
        <v>Еще фото</v>
      </c>
      <c r="F144" s="13"/>
      <c r="G144" s="24" t="s">
        <v>102</v>
      </c>
      <c r="H144" s="24" t="s">
        <v>90</v>
      </c>
      <c r="I144" s="24" t="s">
        <v>165</v>
      </c>
      <c r="J144" s="14" t="s">
        <v>28</v>
      </c>
      <c r="K144" s="15" t="s">
        <v>73</v>
      </c>
      <c r="L144" s="57"/>
      <c r="M144" s="14"/>
      <c r="N144" s="14" t="s">
        <v>175</v>
      </c>
      <c r="O144" s="14"/>
      <c r="P144" s="15" t="s">
        <v>206</v>
      </c>
      <c r="Q144" s="16">
        <v>19399</v>
      </c>
      <c r="R144" s="17">
        <v>52.38</v>
      </c>
      <c r="S144" s="18">
        <v>10623.4355</v>
      </c>
      <c r="T144" s="19" t="s">
        <v>98</v>
      </c>
      <c r="U144" s="20" t="s">
        <v>170</v>
      </c>
      <c r="V144" s="22">
        <v>36</v>
      </c>
      <c r="W144" s="22">
        <v>2</v>
      </c>
      <c r="X144" s="23"/>
    </row>
    <row r="145" spans="1:24" s="1" customFormat="1" ht="26.1" customHeight="1" x14ac:dyDescent="0.3">
      <c r="A145" s="24" t="s">
        <v>23</v>
      </c>
      <c r="B145" s="24" t="s">
        <v>192</v>
      </c>
      <c r="C145" s="12" t="s">
        <v>205</v>
      </c>
      <c r="D145" s="55"/>
      <c r="E145" s="39" t="str">
        <f>HYPERLINK("https://www.google.ru/search?q=BBW550BP&amp;newwindow=1&amp;tbm=isch","Еще фото")</f>
        <v>Еще фото</v>
      </c>
      <c r="F145" s="13"/>
      <c r="G145" s="24" t="s">
        <v>102</v>
      </c>
      <c r="H145" s="24" t="s">
        <v>90</v>
      </c>
      <c r="I145" s="24" t="s">
        <v>165</v>
      </c>
      <c r="J145" s="14" t="s">
        <v>28</v>
      </c>
      <c r="K145" s="15" t="s">
        <v>73</v>
      </c>
      <c r="L145" s="58"/>
      <c r="M145" s="14"/>
      <c r="N145" s="14" t="s">
        <v>175</v>
      </c>
      <c r="O145" s="14"/>
      <c r="P145" s="15" t="s">
        <v>206</v>
      </c>
      <c r="Q145" s="16">
        <v>19399</v>
      </c>
      <c r="R145" s="17">
        <v>52.38</v>
      </c>
      <c r="S145" s="18">
        <v>10623.4355</v>
      </c>
      <c r="T145" s="19" t="s">
        <v>98</v>
      </c>
      <c r="U145" s="20" t="s">
        <v>99</v>
      </c>
      <c r="V145" s="28">
        <v>36.5</v>
      </c>
      <c r="W145" s="22">
        <v>4</v>
      </c>
      <c r="X145" s="23"/>
    </row>
    <row r="146" spans="1:24" s="1" customFormat="1" ht="35.1" customHeight="1" x14ac:dyDescent="0.3">
      <c r="A146" s="11" t="s">
        <v>23</v>
      </c>
      <c r="B146" s="11" t="s">
        <v>207</v>
      </c>
      <c r="C146" s="12" t="s">
        <v>208</v>
      </c>
      <c r="D146" s="53"/>
      <c r="E146" s="39" t="str">
        <f>HYPERLINK("https://www.google.ru/search?q=MSRCELSO&amp;newwindow=1&amp;tbm=isch","Еще фото")</f>
        <v>Еще фото</v>
      </c>
      <c r="F146" s="13"/>
      <c r="G146" s="11" t="s">
        <v>102</v>
      </c>
      <c r="H146" s="11" t="s">
        <v>90</v>
      </c>
      <c r="I146" s="14" t="s">
        <v>165</v>
      </c>
      <c r="J146" s="14" t="s">
        <v>28</v>
      </c>
      <c r="K146" s="15" t="s">
        <v>29</v>
      </c>
      <c r="L146" s="56" t="s">
        <v>209</v>
      </c>
      <c r="M146" s="14"/>
      <c r="N146" s="14" t="s">
        <v>210</v>
      </c>
      <c r="O146" s="14"/>
      <c r="P146" s="15" t="s">
        <v>211</v>
      </c>
      <c r="Q146" s="16">
        <v>42999</v>
      </c>
      <c r="R146" s="17">
        <v>51.63</v>
      </c>
      <c r="S146" s="18">
        <v>23917.4355</v>
      </c>
      <c r="T146" s="19" t="s">
        <v>98</v>
      </c>
      <c r="U146" s="20" t="s">
        <v>99</v>
      </c>
      <c r="V146" s="22">
        <v>39</v>
      </c>
      <c r="W146" s="22">
        <v>4</v>
      </c>
      <c r="X146" s="23"/>
    </row>
    <row r="147" spans="1:24" s="1" customFormat="1" ht="35.1" customHeight="1" x14ac:dyDescent="0.3">
      <c r="A147" s="24" t="s">
        <v>23</v>
      </c>
      <c r="B147" s="24" t="s">
        <v>207</v>
      </c>
      <c r="C147" s="12" t="s">
        <v>208</v>
      </c>
      <c r="D147" s="54"/>
      <c r="E147" s="39" t="str">
        <f>HYPERLINK("https://www.google.ru/search?q=MSRCELSO&amp;newwindow=1&amp;tbm=isch","Еще фото")</f>
        <v>Еще фото</v>
      </c>
      <c r="F147" s="13"/>
      <c r="G147" s="24" t="s">
        <v>102</v>
      </c>
      <c r="H147" s="24" t="s">
        <v>90</v>
      </c>
      <c r="I147" s="24" t="s">
        <v>165</v>
      </c>
      <c r="J147" s="14" t="s">
        <v>28</v>
      </c>
      <c r="K147" s="15" t="s">
        <v>29</v>
      </c>
      <c r="L147" s="57"/>
      <c r="M147" s="14"/>
      <c r="N147" s="14" t="s">
        <v>210</v>
      </c>
      <c r="O147" s="14"/>
      <c r="P147" s="15" t="s">
        <v>211</v>
      </c>
      <c r="Q147" s="16">
        <v>42999</v>
      </c>
      <c r="R147" s="17">
        <v>51.63</v>
      </c>
      <c r="S147" s="18">
        <v>23917.4355</v>
      </c>
      <c r="T147" s="19" t="s">
        <v>98</v>
      </c>
      <c r="U147" s="20" t="s">
        <v>157</v>
      </c>
      <c r="V147" s="28">
        <v>39.5</v>
      </c>
      <c r="W147" s="22">
        <v>2</v>
      </c>
      <c r="X147" s="23"/>
    </row>
    <row r="148" spans="1:24" s="1" customFormat="1" ht="36.950000000000003" customHeight="1" x14ac:dyDescent="0.3">
      <c r="A148" s="24" t="s">
        <v>23</v>
      </c>
      <c r="B148" s="24" t="s">
        <v>207</v>
      </c>
      <c r="C148" s="12" t="s">
        <v>208</v>
      </c>
      <c r="D148" s="55"/>
      <c r="E148" s="39" t="str">
        <f>HYPERLINK("https://www.google.ru/search?q=MSRCELSO&amp;newwindow=1&amp;tbm=isch","Еще фото")</f>
        <v>Еще фото</v>
      </c>
      <c r="F148" s="13"/>
      <c r="G148" s="24" t="s">
        <v>102</v>
      </c>
      <c r="H148" s="24" t="s">
        <v>90</v>
      </c>
      <c r="I148" s="24" t="s">
        <v>165</v>
      </c>
      <c r="J148" s="14" t="s">
        <v>28</v>
      </c>
      <c r="K148" s="15" t="s">
        <v>29</v>
      </c>
      <c r="L148" s="58"/>
      <c r="M148" s="14"/>
      <c r="N148" s="14" t="s">
        <v>210</v>
      </c>
      <c r="O148" s="14"/>
      <c r="P148" s="15" t="s">
        <v>211</v>
      </c>
      <c r="Q148" s="16">
        <v>42999</v>
      </c>
      <c r="R148" s="17">
        <v>51.63</v>
      </c>
      <c r="S148" s="18">
        <v>23917.4355</v>
      </c>
      <c r="T148" s="19" t="s">
        <v>98</v>
      </c>
      <c r="U148" s="20" t="s">
        <v>117</v>
      </c>
      <c r="V148" s="28">
        <v>43.5</v>
      </c>
      <c r="W148" s="22">
        <v>1</v>
      </c>
      <c r="X148" s="23"/>
    </row>
    <row r="149" spans="1:24" s="1" customFormat="1" ht="26.1" customHeight="1" x14ac:dyDescent="0.3">
      <c r="A149" s="11" t="s">
        <v>23</v>
      </c>
      <c r="B149" s="11" t="s">
        <v>192</v>
      </c>
      <c r="C149" s="12" t="s">
        <v>212</v>
      </c>
      <c r="D149" s="53"/>
      <c r="E149" s="39" t="str">
        <f>HYPERLINK("https://www.google.ru/search?q=BB550PB1&amp;newwindow=1&amp;tbm=isch","Еще фото")</f>
        <v>Еще фото</v>
      </c>
      <c r="F149" s="13"/>
      <c r="G149" s="11" t="s">
        <v>102</v>
      </c>
      <c r="H149" s="11" t="s">
        <v>90</v>
      </c>
      <c r="I149" s="14" t="s">
        <v>165</v>
      </c>
      <c r="J149" s="14" t="s">
        <v>28</v>
      </c>
      <c r="K149" s="15" t="s">
        <v>29</v>
      </c>
      <c r="L149" s="56" t="s">
        <v>213</v>
      </c>
      <c r="M149" s="14"/>
      <c r="N149" s="14" t="s">
        <v>175</v>
      </c>
      <c r="O149" s="14"/>
      <c r="P149" s="15" t="s">
        <v>206</v>
      </c>
      <c r="Q149" s="16">
        <v>20899</v>
      </c>
      <c r="R149" s="17">
        <v>48.86</v>
      </c>
      <c r="S149" s="18">
        <v>12290.9355</v>
      </c>
      <c r="T149" s="19" t="s">
        <v>98</v>
      </c>
      <c r="U149" s="20" t="s">
        <v>197</v>
      </c>
      <c r="V149" s="22">
        <v>35</v>
      </c>
      <c r="W149" s="22">
        <v>1</v>
      </c>
      <c r="X149" s="23"/>
    </row>
    <row r="150" spans="1:24" s="1" customFormat="1" ht="26.1" customHeight="1" x14ac:dyDescent="0.3">
      <c r="A150" s="24" t="s">
        <v>23</v>
      </c>
      <c r="B150" s="24" t="s">
        <v>192</v>
      </c>
      <c r="C150" s="12" t="s">
        <v>212</v>
      </c>
      <c r="D150" s="54"/>
      <c r="E150" s="39" t="str">
        <f>HYPERLINK("https://www.google.ru/search?q=BB550PB1&amp;newwindow=1&amp;tbm=isch","Еще фото")</f>
        <v>Еще фото</v>
      </c>
      <c r="F150" s="13"/>
      <c r="G150" s="24" t="s">
        <v>102</v>
      </c>
      <c r="H150" s="24" t="s">
        <v>90</v>
      </c>
      <c r="I150" s="24" t="s">
        <v>165</v>
      </c>
      <c r="J150" s="14" t="s">
        <v>28</v>
      </c>
      <c r="K150" s="15" t="s">
        <v>29</v>
      </c>
      <c r="L150" s="57"/>
      <c r="M150" s="14"/>
      <c r="N150" s="14" t="s">
        <v>175</v>
      </c>
      <c r="O150" s="14"/>
      <c r="P150" s="15" t="s">
        <v>206</v>
      </c>
      <c r="Q150" s="16">
        <v>20899</v>
      </c>
      <c r="R150" s="17">
        <v>48.86</v>
      </c>
      <c r="S150" s="18">
        <v>12290.9355</v>
      </c>
      <c r="T150" s="19" t="s">
        <v>98</v>
      </c>
      <c r="U150" s="20" t="s">
        <v>185</v>
      </c>
      <c r="V150" s="22">
        <v>37</v>
      </c>
      <c r="W150" s="22">
        <v>1</v>
      </c>
      <c r="X150" s="23"/>
    </row>
    <row r="151" spans="1:24" s="1" customFormat="1" ht="26.1" customHeight="1" x14ac:dyDescent="0.3">
      <c r="A151" s="24" t="s">
        <v>23</v>
      </c>
      <c r="B151" s="24" t="s">
        <v>192</v>
      </c>
      <c r="C151" s="12" t="s">
        <v>212</v>
      </c>
      <c r="D151" s="54"/>
      <c r="E151" s="39" t="str">
        <f>HYPERLINK("https://www.google.ru/search?q=BB550PB1&amp;newwindow=1&amp;tbm=isch","Еще фото")</f>
        <v>Еще фото</v>
      </c>
      <c r="F151" s="13"/>
      <c r="G151" s="24" t="s">
        <v>102</v>
      </c>
      <c r="H151" s="24" t="s">
        <v>90</v>
      </c>
      <c r="I151" s="24" t="s">
        <v>165</v>
      </c>
      <c r="J151" s="14" t="s">
        <v>28</v>
      </c>
      <c r="K151" s="15" t="s">
        <v>29</v>
      </c>
      <c r="L151" s="57"/>
      <c r="M151" s="14"/>
      <c r="N151" s="14" t="s">
        <v>175</v>
      </c>
      <c r="O151" s="14"/>
      <c r="P151" s="15" t="s">
        <v>206</v>
      </c>
      <c r="Q151" s="16">
        <v>20899</v>
      </c>
      <c r="R151" s="17">
        <v>48.86</v>
      </c>
      <c r="S151" s="18">
        <v>12290.9355</v>
      </c>
      <c r="T151" s="19" t="s">
        <v>98</v>
      </c>
      <c r="U151" s="20" t="s">
        <v>107</v>
      </c>
      <c r="V151" s="22">
        <v>41</v>
      </c>
      <c r="W151" s="22">
        <v>2</v>
      </c>
      <c r="X151" s="23"/>
    </row>
    <row r="152" spans="1:24" s="1" customFormat="1" ht="26.1" customHeight="1" x14ac:dyDescent="0.3">
      <c r="A152" s="24" t="s">
        <v>23</v>
      </c>
      <c r="B152" s="24" t="s">
        <v>192</v>
      </c>
      <c r="C152" s="12" t="s">
        <v>212</v>
      </c>
      <c r="D152" s="55"/>
      <c r="E152" s="39" t="str">
        <f>HYPERLINK("https://www.google.ru/search?q=BB550PB1&amp;newwindow=1&amp;tbm=isch","Еще фото")</f>
        <v>Еще фото</v>
      </c>
      <c r="F152" s="13"/>
      <c r="G152" s="24" t="s">
        <v>102</v>
      </c>
      <c r="H152" s="24" t="s">
        <v>90</v>
      </c>
      <c r="I152" s="24" t="s">
        <v>165</v>
      </c>
      <c r="J152" s="14" t="s">
        <v>28</v>
      </c>
      <c r="K152" s="15" t="s">
        <v>29</v>
      </c>
      <c r="L152" s="58"/>
      <c r="M152" s="14"/>
      <c r="N152" s="14" t="s">
        <v>175</v>
      </c>
      <c r="O152" s="14"/>
      <c r="P152" s="15" t="s">
        <v>206</v>
      </c>
      <c r="Q152" s="16">
        <v>20899</v>
      </c>
      <c r="R152" s="17">
        <v>48.86</v>
      </c>
      <c r="S152" s="18">
        <v>12290.9355</v>
      </c>
      <c r="T152" s="19" t="s">
        <v>98</v>
      </c>
      <c r="U152" s="20" t="s">
        <v>108</v>
      </c>
      <c r="V152" s="28">
        <v>41.5</v>
      </c>
      <c r="W152" s="22">
        <v>5</v>
      </c>
      <c r="X152" s="23"/>
    </row>
    <row r="153" spans="1:24" s="1" customFormat="1" ht="108" customHeight="1" x14ac:dyDescent="0.3">
      <c r="A153" s="11" t="s">
        <v>23</v>
      </c>
      <c r="B153" s="11" t="s">
        <v>214</v>
      </c>
      <c r="C153" s="12" t="s">
        <v>215</v>
      </c>
      <c r="D153" s="27"/>
      <c r="E153" s="39" t="str">
        <f>HYPERLINK("https://www.google.ru/search?q=U509AA&amp;newwindow=1&amp;tbm=isch","Еще фото")</f>
        <v>Еще фото</v>
      </c>
      <c r="F153" s="13"/>
      <c r="G153" s="11" t="s">
        <v>102</v>
      </c>
      <c r="H153" s="11" t="s">
        <v>90</v>
      </c>
      <c r="I153" s="14" t="s">
        <v>165</v>
      </c>
      <c r="J153" s="14" t="s">
        <v>28</v>
      </c>
      <c r="K153" s="15" t="s">
        <v>166</v>
      </c>
      <c r="L153" s="14" t="s">
        <v>216</v>
      </c>
      <c r="M153" s="14"/>
      <c r="N153" s="14" t="s">
        <v>156</v>
      </c>
      <c r="O153" s="14"/>
      <c r="P153" s="15" t="s">
        <v>217</v>
      </c>
      <c r="Q153" s="16">
        <v>14999</v>
      </c>
      <c r="R153" s="17">
        <v>48.81</v>
      </c>
      <c r="S153" s="18">
        <v>8829.4354999999996</v>
      </c>
      <c r="T153" s="19" t="s">
        <v>98</v>
      </c>
      <c r="U153" s="20" t="s">
        <v>108</v>
      </c>
      <c r="V153" s="28">
        <v>41.5</v>
      </c>
      <c r="W153" s="22">
        <v>1</v>
      </c>
      <c r="X153" s="23"/>
    </row>
    <row r="154" spans="1:24" s="1" customFormat="1" ht="51.95" customHeight="1" x14ac:dyDescent="0.3">
      <c r="A154" s="11" t="s">
        <v>23</v>
      </c>
      <c r="B154" s="11" t="s">
        <v>214</v>
      </c>
      <c r="C154" s="12" t="s">
        <v>218</v>
      </c>
      <c r="D154" s="59"/>
      <c r="E154" s="39" t="str">
        <f>HYPERLINK("https://www.google.ru/search?q=U509AB&amp;newwindow=1&amp;tbm=isch","Еще фото")</f>
        <v>Еще фото</v>
      </c>
      <c r="F154" s="13"/>
      <c r="G154" s="11" t="s">
        <v>102</v>
      </c>
      <c r="H154" s="11" t="s">
        <v>90</v>
      </c>
      <c r="I154" s="14" t="s">
        <v>165</v>
      </c>
      <c r="J154" s="14" t="s">
        <v>28</v>
      </c>
      <c r="K154" s="15" t="s">
        <v>166</v>
      </c>
      <c r="L154" s="56" t="s">
        <v>216</v>
      </c>
      <c r="M154" s="14"/>
      <c r="N154" s="14" t="s">
        <v>219</v>
      </c>
      <c r="O154" s="14"/>
      <c r="P154" s="15" t="s">
        <v>217</v>
      </c>
      <c r="Q154" s="16">
        <v>14999</v>
      </c>
      <c r="R154" s="17">
        <v>48.81</v>
      </c>
      <c r="S154" s="18">
        <v>8829.4354999999996</v>
      </c>
      <c r="T154" s="19" t="s">
        <v>98</v>
      </c>
      <c r="U154" s="20" t="s">
        <v>116</v>
      </c>
      <c r="V154" s="22">
        <v>43</v>
      </c>
      <c r="W154" s="22">
        <v>1</v>
      </c>
      <c r="X154" s="23"/>
    </row>
    <row r="155" spans="1:24" s="1" customFormat="1" ht="60.95" customHeight="1" x14ac:dyDescent="0.3">
      <c r="A155" s="24" t="s">
        <v>23</v>
      </c>
      <c r="B155" s="24" t="s">
        <v>214</v>
      </c>
      <c r="C155" s="12" t="s">
        <v>218</v>
      </c>
      <c r="D155" s="60"/>
      <c r="E155" s="39" t="str">
        <f>HYPERLINK("https://www.google.ru/search?q=U509AB&amp;newwindow=1&amp;tbm=isch","Еще фото")</f>
        <v>Еще фото</v>
      </c>
      <c r="F155" s="13"/>
      <c r="G155" s="24" t="s">
        <v>102</v>
      </c>
      <c r="H155" s="24" t="s">
        <v>90</v>
      </c>
      <c r="I155" s="24" t="s">
        <v>165</v>
      </c>
      <c r="J155" s="14" t="s">
        <v>28</v>
      </c>
      <c r="K155" s="15" t="s">
        <v>166</v>
      </c>
      <c r="L155" s="58"/>
      <c r="M155" s="14"/>
      <c r="N155" s="14" t="s">
        <v>219</v>
      </c>
      <c r="O155" s="14"/>
      <c r="P155" s="15" t="s">
        <v>217</v>
      </c>
      <c r="Q155" s="16">
        <v>14999</v>
      </c>
      <c r="R155" s="17">
        <v>48.81</v>
      </c>
      <c r="S155" s="18">
        <v>8829.4354999999996</v>
      </c>
      <c r="T155" s="19" t="s">
        <v>98</v>
      </c>
      <c r="U155" s="20" t="s">
        <v>117</v>
      </c>
      <c r="V155" s="28">
        <v>43.5</v>
      </c>
      <c r="W155" s="22">
        <v>1</v>
      </c>
      <c r="X155" s="23"/>
    </row>
    <row r="156" spans="1:24" s="1" customFormat="1" ht="108" customHeight="1" x14ac:dyDescent="0.3">
      <c r="A156" s="11" t="s">
        <v>23</v>
      </c>
      <c r="B156" s="11" t="s">
        <v>171</v>
      </c>
      <c r="C156" s="12" t="s">
        <v>220</v>
      </c>
      <c r="D156" s="27"/>
      <c r="E156" s="39" t="str">
        <f>HYPERLINK("https://www.google.ru/search?q=BB480LPH&amp;newwindow=1&amp;tbm=isch","Еще фото")</f>
        <v>Еще фото</v>
      </c>
      <c r="F156" s="13"/>
      <c r="G156" s="11" t="s">
        <v>173</v>
      </c>
      <c r="H156" s="11" t="s">
        <v>90</v>
      </c>
      <c r="I156" s="14" t="s">
        <v>165</v>
      </c>
      <c r="J156" s="14" t="s">
        <v>28</v>
      </c>
      <c r="K156" s="15" t="s">
        <v>166</v>
      </c>
      <c r="L156" s="14" t="s">
        <v>221</v>
      </c>
      <c r="M156" s="14"/>
      <c r="N156" s="14" t="s">
        <v>175</v>
      </c>
      <c r="O156" s="14"/>
      <c r="P156" s="15" t="s">
        <v>222</v>
      </c>
      <c r="Q156" s="16">
        <v>13999</v>
      </c>
      <c r="R156" s="17">
        <v>48.8</v>
      </c>
      <c r="S156" s="18">
        <v>8242.9354999999996</v>
      </c>
      <c r="T156" s="19" t="s">
        <v>98</v>
      </c>
      <c r="U156" s="20" t="s">
        <v>177</v>
      </c>
      <c r="V156" s="28">
        <v>36.5</v>
      </c>
      <c r="W156" s="22">
        <v>2</v>
      </c>
      <c r="X156" s="23"/>
    </row>
    <row r="157" spans="1:24" s="1" customFormat="1" ht="108" customHeight="1" x14ac:dyDescent="0.3">
      <c r="A157" s="11" t="s">
        <v>23</v>
      </c>
      <c r="B157" s="11" t="s">
        <v>223</v>
      </c>
      <c r="C157" s="12" t="s">
        <v>224</v>
      </c>
      <c r="D157" s="27"/>
      <c r="E157" s="39" t="str">
        <f>HYPERLINK("https://www.google.ru/search?q=BB480COC&amp;newwindow=1&amp;tbm=isch","Еще фото")</f>
        <v>Еще фото</v>
      </c>
      <c r="F157" s="13"/>
      <c r="G157" s="11" t="s">
        <v>173</v>
      </c>
      <c r="H157" s="11" t="s">
        <v>90</v>
      </c>
      <c r="I157" s="14" t="s">
        <v>165</v>
      </c>
      <c r="J157" s="14" t="s">
        <v>28</v>
      </c>
      <c r="K157" s="15" t="s">
        <v>29</v>
      </c>
      <c r="L157" s="14" t="s">
        <v>225</v>
      </c>
      <c r="M157" s="14"/>
      <c r="N157" s="14" t="s">
        <v>175</v>
      </c>
      <c r="O157" s="14"/>
      <c r="P157" s="15" t="s">
        <v>226</v>
      </c>
      <c r="Q157" s="16">
        <v>17899</v>
      </c>
      <c r="R157" s="17">
        <v>45</v>
      </c>
      <c r="S157" s="18">
        <v>11321.1175</v>
      </c>
      <c r="T157" s="19" t="s">
        <v>98</v>
      </c>
      <c r="U157" s="20" t="s">
        <v>108</v>
      </c>
      <c r="V157" s="28">
        <v>41.5</v>
      </c>
      <c r="W157" s="22">
        <v>2</v>
      </c>
      <c r="X157" s="23"/>
    </row>
    <row r="158" spans="1:24" s="1" customFormat="1" ht="51.95" customHeight="1" x14ac:dyDescent="0.3">
      <c r="A158" s="11" t="s">
        <v>23</v>
      </c>
      <c r="B158" s="11" t="s">
        <v>171</v>
      </c>
      <c r="C158" s="12" t="s">
        <v>227</v>
      </c>
      <c r="D158" s="59"/>
      <c r="E158" s="39" t="str">
        <f>HYPERLINK("https://www.google.ru/search?q=BB480LWG&amp;newwindow=1&amp;tbm=isch","Еще фото")</f>
        <v>Еще фото</v>
      </c>
      <c r="F158" s="13"/>
      <c r="G158" s="11" t="s">
        <v>173</v>
      </c>
      <c r="H158" s="11" t="s">
        <v>90</v>
      </c>
      <c r="I158" s="14" t="s">
        <v>165</v>
      </c>
      <c r="J158" s="14" t="s">
        <v>28</v>
      </c>
      <c r="K158" s="15" t="s">
        <v>29</v>
      </c>
      <c r="L158" s="56" t="s">
        <v>228</v>
      </c>
      <c r="M158" s="14"/>
      <c r="N158" s="14" t="s">
        <v>175</v>
      </c>
      <c r="O158" s="14"/>
      <c r="P158" s="15" t="s">
        <v>196</v>
      </c>
      <c r="Q158" s="16">
        <v>16799</v>
      </c>
      <c r="R158" s="17">
        <v>45</v>
      </c>
      <c r="S158" s="18">
        <v>10625.3675</v>
      </c>
      <c r="T158" s="19" t="s">
        <v>98</v>
      </c>
      <c r="U158" s="20" t="s">
        <v>204</v>
      </c>
      <c r="V158" s="22">
        <v>36</v>
      </c>
      <c r="W158" s="22">
        <v>2</v>
      </c>
      <c r="X158" s="23"/>
    </row>
    <row r="159" spans="1:24" s="1" customFormat="1" ht="60.95" customHeight="1" x14ac:dyDescent="0.3">
      <c r="A159" s="24" t="s">
        <v>23</v>
      </c>
      <c r="B159" s="24" t="s">
        <v>171</v>
      </c>
      <c r="C159" s="12" t="s">
        <v>227</v>
      </c>
      <c r="D159" s="60"/>
      <c r="E159" s="39" t="str">
        <f>HYPERLINK("https://www.google.ru/search?q=BB480LWG&amp;newwindow=1&amp;tbm=isch","Еще фото")</f>
        <v>Еще фото</v>
      </c>
      <c r="F159" s="13"/>
      <c r="G159" s="24" t="s">
        <v>173</v>
      </c>
      <c r="H159" s="24" t="s">
        <v>90</v>
      </c>
      <c r="I159" s="24" t="s">
        <v>165</v>
      </c>
      <c r="J159" s="14" t="s">
        <v>28</v>
      </c>
      <c r="K159" s="15" t="s">
        <v>29</v>
      </c>
      <c r="L159" s="58"/>
      <c r="M159" s="14"/>
      <c r="N159" s="14" t="s">
        <v>175</v>
      </c>
      <c r="O159" s="14"/>
      <c r="P159" s="15" t="s">
        <v>196</v>
      </c>
      <c r="Q159" s="16">
        <v>16799</v>
      </c>
      <c r="R159" s="17">
        <v>45</v>
      </c>
      <c r="S159" s="18">
        <v>10625.3675</v>
      </c>
      <c r="T159" s="19" t="s">
        <v>98</v>
      </c>
      <c r="U159" s="20" t="s">
        <v>177</v>
      </c>
      <c r="V159" s="28">
        <v>36.5</v>
      </c>
      <c r="W159" s="22">
        <v>1</v>
      </c>
      <c r="X159" s="23"/>
    </row>
    <row r="160" spans="1:24" s="1" customFormat="1" ht="108" customHeight="1" x14ac:dyDescent="0.3">
      <c r="A160" s="11" t="s">
        <v>23</v>
      </c>
      <c r="B160" s="11" t="s">
        <v>171</v>
      </c>
      <c r="C160" s="12" t="s">
        <v>229</v>
      </c>
      <c r="D160" s="27"/>
      <c r="E160" s="39" t="str">
        <f>HYPERLINK("https://www.google.ru/search?q=BB480WL&amp;newwindow=1&amp;tbm=isch","Еще фото")</f>
        <v>Еще фото</v>
      </c>
      <c r="F160" s="13"/>
      <c r="G160" s="11" t="s">
        <v>173</v>
      </c>
      <c r="H160" s="11" t="s">
        <v>90</v>
      </c>
      <c r="I160" s="14" t="s">
        <v>165</v>
      </c>
      <c r="J160" s="14" t="s">
        <v>28</v>
      </c>
      <c r="K160" s="15" t="s">
        <v>29</v>
      </c>
      <c r="L160" s="14" t="s">
        <v>174</v>
      </c>
      <c r="M160" s="14"/>
      <c r="N160" s="14" t="s">
        <v>230</v>
      </c>
      <c r="O160" s="14"/>
      <c r="P160" s="15" t="s">
        <v>176</v>
      </c>
      <c r="Q160" s="16">
        <v>15799</v>
      </c>
      <c r="R160" s="17">
        <v>45</v>
      </c>
      <c r="S160" s="18">
        <v>9992.8675000000003</v>
      </c>
      <c r="T160" s="19" t="s">
        <v>98</v>
      </c>
      <c r="U160" s="20" t="s">
        <v>115</v>
      </c>
      <c r="V160" s="22">
        <v>42</v>
      </c>
      <c r="W160" s="22">
        <v>1</v>
      </c>
      <c r="X160" s="23"/>
    </row>
    <row r="161" spans="1:24" s="1" customFormat="1" ht="51.95" customHeight="1" x14ac:dyDescent="0.3">
      <c r="A161" s="11" t="s">
        <v>23</v>
      </c>
      <c r="B161" s="11" t="s">
        <v>192</v>
      </c>
      <c r="C161" s="12" t="s">
        <v>231</v>
      </c>
      <c r="D161" s="59"/>
      <c r="E161" s="39" t="str">
        <f>HYPERLINK("https://www.google.ru/search?q=BB550SV1&amp;newwindow=1&amp;tbm=isch","Еще фото")</f>
        <v>Еще фото</v>
      </c>
      <c r="F161" s="13"/>
      <c r="G161" s="11" t="s">
        <v>102</v>
      </c>
      <c r="H161" s="11" t="s">
        <v>90</v>
      </c>
      <c r="I161" s="14" t="s">
        <v>165</v>
      </c>
      <c r="J161" s="14" t="s">
        <v>28</v>
      </c>
      <c r="K161" s="15" t="s">
        <v>29</v>
      </c>
      <c r="L161" s="56" t="s">
        <v>232</v>
      </c>
      <c r="M161" s="14"/>
      <c r="N161" s="14" t="s">
        <v>31</v>
      </c>
      <c r="O161" s="14"/>
      <c r="P161" s="15" t="s">
        <v>233</v>
      </c>
      <c r="Q161" s="16">
        <v>23499</v>
      </c>
      <c r="R161" s="17">
        <v>45</v>
      </c>
      <c r="S161" s="18">
        <v>14863.1175</v>
      </c>
      <c r="T161" s="19" t="s">
        <v>98</v>
      </c>
      <c r="U161" s="20" t="s">
        <v>186</v>
      </c>
      <c r="V161" s="28">
        <v>37.5</v>
      </c>
      <c r="W161" s="22">
        <v>1</v>
      </c>
      <c r="X161" s="23"/>
    </row>
    <row r="162" spans="1:24" s="1" customFormat="1" ht="60.95" customHeight="1" x14ac:dyDescent="0.3">
      <c r="A162" s="24" t="s">
        <v>23</v>
      </c>
      <c r="B162" s="24" t="s">
        <v>192</v>
      </c>
      <c r="C162" s="12" t="s">
        <v>231</v>
      </c>
      <c r="D162" s="60"/>
      <c r="E162" s="39" t="str">
        <f>HYPERLINK("https://www.google.ru/search?q=BB550SV1&amp;newwindow=1&amp;tbm=isch","Еще фото")</f>
        <v>Еще фото</v>
      </c>
      <c r="F162" s="13"/>
      <c r="G162" s="24" t="s">
        <v>102</v>
      </c>
      <c r="H162" s="24" t="s">
        <v>90</v>
      </c>
      <c r="I162" s="24" t="s">
        <v>165</v>
      </c>
      <c r="J162" s="14" t="s">
        <v>28</v>
      </c>
      <c r="K162" s="15" t="s">
        <v>29</v>
      </c>
      <c r="L162" s="58"/>
      <c r="M162" s="14"/>
      <c r="N162" s="14" t="s">
        <v>31</v>
      </c>
      <c r="O162" s="14"/>
      <c r="P162" s="15" t="s">
        <v>233</v>
      </c>
      <c r="Q162" s="16">
        <v>23499</v>
      </c>
      <c r="R162" s="17">
        <v>45</v>
      </c>
      <c r="S162" s="18">
        <v>14863.1175</v>
      </c>
      <c r="T162" s="19" t="s">
        <v>98</v>
      </c>
      <c r="U162" s="20" t="s">
        <v>157</v>
      </c>
      <c r="V162" s="28">
        <v>39.5</v>
      </c>
      <c r="W162" s="22">
        <v>1</v>
      </c>
      <c r="X162" s="23"/>
    </row>
    <row r="163" spans="1:24" s="1" customFormat="1" ht="108" customHeight="1" x14ac:dyDescent="0.3">
      <c r="A163" s="11" t="s">
        <v>23</v>
      </c>
      <c r="B163" s="11" t="s">
        <v>192</v>
      </c>
      <c r="C163" s="12" t="s">
        <v>234</v>
      </c>
      <c r="D163" s="27"/>
      <c r="E163" s="39" t="str">
        <f>HYPERLINK("https://www.google.ru/search?q=BB550YKA&amp;newwindow=1&amp;tbm=isch","Еще фото")</f>
        <v>Еще фото</v>
      </c>
      <c r="F163" s="13"/>
      <c r="G163" s="11" t="s">
        <v>102</v>
      </c>
      <c r="H163" s="11" t="s">
        <v>90</v>
      </c>
      <c r="I163" s="14" t="s">
        <v>165</v>
      </c>
      <c r="J163" s="14" t="s">
        <v>28</v>
      </c>
      <c r="K163" s="15" t="s">
        <v>29</v>
      </c>
      <c r="L163" s="14" t="s">
        <v>235</v>
      </c>
      <c r="M163" s="14"/>
      <c r="N163" s="14" t="s">
        <v>236</v>
      </c>
      <c r="O163" s="14"/>
      <c r="P163" s="15" t="s">
        <v>237</v>
      </c>
      <c r="Q163" s="16">
        <v>19999</v>
      </c>
      <c r="R163" s="17">
        <v>45</v>
      </c>
      <c r="S163" s="18">
        <v>12649.3675</v>
      </c>
      <c r="T163" s="19" t="s">
        <v>98</v>
      </c>
      <c r="U163" s="20" t="s">
        <v>115</v>
      </c>
      <c r="V163" s="22">
        <v>42</v>
      </c>
      <c r="W163" s="22">
        <v>1</v>
      </c>
      <c r="X163" s="23"/>
    </row>
    <row r="164" spans="1:24" s="1" customFormat="1" ht="51.95" customHeight="1" x14ac:dyDescent="0.3">
      <c r="A164" s="11" t="s">
        <v>23</v>
      </c>
      <c r="B164" s="11" t="s">
        <v>238</v>
      </c>
      <c r="C164" s="12" t="s">
        <v>239</v>
      </c>
      <c r="D164" s="59"/>
      <c r="E164" s="39" t="str">
        <f>HYPERLINK("https://www.google.ru/search?q=BBW550AJ&amp;newwindow=1&amp;tbm=isch","Еще фото")</f>
        <v>Еще фото</v>
      </c>
      <c r="F164" s="13"/>
      <c r="G164" s="11" t="s">
        <v>102</v>
      </c>
      <c r="H164" s="11" t="s">
        <v>90</v>
      </c>
      <c r="I164" s="14" t="s">
        <v>165</v>
      </c>
      <c r="J164" s="14" t="s">
        <v>28</v>
      </c>
      <c r="K164" s="15" t="s">
        <v>73</v>
      </c>
      <c r="L164" s="56" t="s">
        <v>194</v>
      </c>
      <c r="M164" s="14"/>
      <c r="N164" s="14" t="s">
        <v>240</v>
      </c>
      <c r="O164" s="14"/>
      <c r="P164" s="15" t="s">
        <v>206</v>
      </c>
      <c r="Q164" s="16">
        <v>19399</v>
      </c>
      <c r="R164" s="17">
        <v>45</v>
      </c>
      <c r="S164" s="18">
        <v>12269.8675</v>
      </c>
      <c r="T164" s="19" t="s">
        <v>98</v>
      </c>
      <c r="U164" s="20" t="s">
        <v>170</v>
      </c>
      <c r="V164" s="22">
        <v>36</v>
      </c>
      <c r="W164" s="22">
        <v>2</v>
      </c>
      <c r="X164" s="23"/>
    </row>
    <row r="165" spans="1:24" s="1" customFormat="1" ht="60.95" customHeight="1" x14ac:dyDescent="0.3">
      <c r="A165" s="24" t="s">
        <v>23</v>
      </c>
      <c r="B165" s="24" t="s">
        <v>238</v>
      </c>
      <c r="C165" s="12" t="s">
        <v>239</v>
      </c>
      <c r="D165" s="60"/>
      <c r="E165" s="39" t="str">
        <f>HYPERLINK("https://www.google.ru/search?q=BBW550AJ&amp;newwindow=1&amp;tbm=isch","Еще фото")</f>
        <v>Еще фото</v>
      </c>
      <c r="F165" s="13"/>
      <c r="G165" s="24" t="s">
        <v>102</v>
      </c>
      <c r="H165" s="24" t="s">
        <v>90</v>
      </c>
      <c r="I165" s="24" t="s">
        <v>165</v>
      </c>
      <c r="J165" s="14" t="s">
        <v>28</v>
      </c>
      <c r="K165" s="15" t="s">
        <v>73</v>
      </c>
      <c r="L165" s="58"/>
      <c r="M165" s="14"/>
      <c r="N165" s="14" t="s">
        <v>240</v>
      </c>
      <c r="O165" s="14"/>
      <c r="P165" s="15" t="s">
        <v>206</v>
      </c>
      <c r="Q165" s="16">
        <v>19399</v>
      </c>
      <c r="R165" s="17">
        <v>45</v>
      </c>
      <c r="S165" s="18">
        <v>12269.8675</v>
      </c>
      <c r="T165" s="19" t="s">
        <v>98</v>
      </c>
      <c r="U165" s="20" t="s">
        <v>157</v>
      </c>
      <c r="V165" s="22">
        <v>37</v>
      </c>
      <c r="W165" s="22">
        <v>2</v>
      </c>
      <c r="X165" s="23"/>
    </row>
    <row r="166" spans="1:24" s="1" customFormat="1" ht="35.1" customHeight="1" x14ac:dyDescent="0.3">
      <c r="A166" s="11" t="s">
        <v>23</v>
      </c>
      <c r="B166" s="11" t="s">
        <v>192</v>
      </c>
      <c r="C166" s="12" t="s">
        <v>241</v>
      </c>
      <c r="D166" s="53"/>
      <c r="E166" s="39" t="str">
        <f>HYPERLINK("https://www.google.ru/search?q=BBW550BT&amp;newwindow=1&amp;tbm=isch","Еще фото")</f>
        <v>Еще фото</v>
      </c>
      <c r="F166" s="13"/>
      <c r="G166" s="11" t="s">
        <v>102</v>
      </c>
      <c r="H166" s="11" t="s">
        <v>90</v>
      </c>
      <c r="I166" s="14" t="s">
        <v>165</v>
      </c>
      <c r="J166" s="14" t="s">
        <v>28</v>
      </c>
      <c r="K166" s="15" t="s">
        <v>73</v>
      </c>
      <c r="L166" s="56" t="s">
        <v>194</v>
      </c>
      <c r="M166" s="14"/>
      <c r="N166" s="14" t="s">
        <v>175</v>
      </c>
      <c r="O166" s="14"/>
      <c r="P166" s="15" t="s">
        <v>206</v>
      </c>
      <c r="Q166" s="16">
        <v>19399</v>
      </c>
      <c r="R166" s="17">
        <v>45</v>
      </c>
      <c r="S166" s="18">
        <v>12269.8675</v>
      </c>
      <c r="T166" s="19" t="s">
        <v>98</v>
      </c>
      <c r="U166" s="20" t="s">
        <v>186</v>
      </c>
      <c r="V166" s="28">
        <v>35.5</v>
      </c>
      <c r="W166" s="22">
        <v>1</v>
      </c>
      <c r="X166" s="23"/>
    </row>
    <row r="167" spans="1:24" s="1" customFormat="1" ht="35.1" customHeight="1" x14ac:dyDescent="0.3">
      <c r="A167" s="24" t="s">
        <v>23</v>
      </c>
      <c r="B167" s="24" t="s">
        <v>192</v>
      </c>
      <c r="C167" s="12" t="s">
        <v>241</v>
      </c>
      <c r="D167" s="54"/>
      <c r="E167" s="39" t="str">
        <f>HYPERLINK("https://www.google.ru/search?q=BBW550BT&amp;newwindow=1&amp;tbm=isch","Еще фото")</f>
        <v>Еще фото</v>
      </c>
      <c r="F167" s="13"/>
      <c r="G167" s="24" t="s">
        <v>102</v>
      </c>
      <c r="H167" s="24" t="s">
        <v>90</v>
      </c>
      <c r="I167" s="24" t="s">
        <v>165</v>
      </c>
      <c r="J167" s="14" t="s">
        <v>28</v>
      </c>
      <c r="K167" s="15" t="s">
        <v>73</v>
      </c>
      <c r="L167" s="57"/>
      <c r="M167" s="14"/>
      <c r="N167" s="14" t="s">
        <v>175</v>
      </c>
      <c r="O167" s="14"/>
      <c r="P167" s="15" t="s">
        <v>206</v>
      </c>
      <c r="Q167" s="16">
        <v>19399</v>
      </c>
      <c r="R167" s="17">
        <v>45</v>
      </c>
      <c r="S167" s="18">
        <v>12269.8675</v>
      </c>
      <c r="T167" s="19" t="s">
        <v>98</v>
      </c>
      <c r="U167" s="20" t="s">
        <v>170</v>
      </c>
      <c r="V167" s="22">
        <v>36</v>
      </c>
      <c r="W167" s="22">
        <v>1</v>
      </c>
      <c r="X167" s="23"/>
    </row>
    <row r="168" spans="1:24" s="1" customFormat="1" ht="36.950000000000003" customHeight="1" x14ac:dyDescent="0.3">
      <c r="A168" s="24" t="s">
        <v>23</v>
      </c>
      <c r="B168" s="24" t="s">
        <v>192</v>
      </c>
      <c r="C168" s="12" t="s">
        <v>241</v>
      </c>
      <c r="D168" s="55"/>
      <c r="E168" s="39" t="str">
        <f>HYPERLINK("https://www.google.ru/search?q=BBW550BT&amp;newwindow=1&amp;tbm=isch","Еще фото")</f>
        <v>Еще фото</v>
      </c>
      <c r="F168" s="13"/>
      <c r="G168" s="24" t="s">
        <v>102</v>
      </c>
      <c r="H168" s="24" t="s">
        <v>90</v>
      </c>
      <c r="I168" s="24" t="s">
        <v>165</v>
      </c>
      <c r="J168" s="14" t="s">
        <v>28</v>
      </c>
      <c r="K168" s="15" t="s">
        <v>73</v>
      </c>
      <c r="L168" s="58"/>
      <c r="M168" s="14"/>
      <c r="N168" s="14" t="s">
        <v>175</v>
      </c>
      <c r="O168" s="14"/>
      <c r="P168" s="15" t="s">
        <v>206</v>
      </c>
      <c r="Q168" s="16">
        <v>19399</v>
      </c>
      <c r="R168" s="17">
        <v>45</v>
      </c>
      <c r="S168" s="18">
        <v>12269.8675</v>
      </c>
      <c r="T168" s="19" t="s">
        <v>98</v>
      </c>
      <c r="U168" s="20" t="s">
        <v>99</v>
      </c>
      <c r="V168" s="28">
        <v>36.5</v>
      </c>
      <c r="W168" s="22">
        <v>1</v>
      </c>
      <c r="X168" s="23"/>
    </row>
    <row r="169" spans="1:24" s="1" customFormat="1" ht="35.1" customHeight="1" x14ac:dyDescent="0.3">
      <c r="A169" s="11" t="s">
        <v>23</v>
      </c>
      <c r="B169" s="11" t="s">
        <v>192</v>
      </c>
      <c r="C169" s="12" t="s">
        <v>242</v>
      </c>
      <c r="D169" s="53"/>
      <c r="E169" s="39" t="str">
        <f>HYPERLINK("https://www.google.ru/search?q=BBW550EA&amp;newwindow=1&amp;tbm=isch","Еще фото")</f>
        <v>Еще фото</v>
      </c>
      <c r="F169" s="13"/>
      <c r="G169" s="11" t="s">
        <v>102</v>
      </c>
      <c r="H169" s="11" t="s">
        <v>90</v>
      </c>
      <c r="I169" s="14" t="s">
        <v>165</v>
      </c>
      <c r="J169" s="14" t="s">
        <v>28</v>
      </c>
      <c r="K169" s="15" t="s">
        <v>73</v>
      </c>
      <c r="L169" s="56" t="s">
        <v>243</v>
      </c>
      <c r="M169" s="14"/>
      <c r="N169" s="14" t="s">
        <v>175</v>
      </c>
      <c r="O169" s="14"/>
      <c r="P169" s="15" t="s">
        <v>196</v>
      </c>
      <c r="Q169" s="16">
        <v>19599</v>
      </c>
      <c r="R169" s="17">
        <v>45</v>
      </c>
      <c r="S169" s="18">
        <v>12396.3675</v>
      </c>
      <c r="T169" s="19" t="s">
        <v>98</v>
      </c>
      <c r="U169" s="20" t="s">
        <v>185</v>
      </c>
      <c r="V169" s="22">
        <v>35</v>
      </c>
      <c r="W169" s="22">
        <v>2</v>
      </c>
      <c r="X169" s="23"/>
    </row>
    <row r="170" spans="1:24" s="1" customFormat="1" ht="35.1" customHeight="1" x14ac:dyDescent="0.3">
      <c r="A170" s="24" t="s">
        <v>23</v>
      </c>
      <c r="B170" s="24" t="s">
        <v>192</v>
      </c>
      <c r="C170" s="12" t="s">
        <v>242</v>
      </c>
      <c r="D170" s="54"/>
      <c r="E170" s="39" t="str">
        <f>HYPERLINK("https://www.google.ru/search?q=BBW550EA&amp;newwindow=1&amp;tbm=isch","Еще фото")</f>
        <v>Еще фото</v>
      </c>
      <c r="F170" s="13"/>
      <c r="G170" s="24" t="s">
        <v>102</v>
      </c>
      <c r="H170" s="24" t="s">
        <v>90</v>
      </c>
      <c r="I170" s="24" t="s">
        <v>165</v>
      </c>
      <c r="J170" s="14" t="s">
        <v>28</v>
      </c>
      <c r="K170" s="15" t="s">
        <v>73</v>
      </c>
      <c r="L170" s="57"/>
      <c r="M170" s="14"/>
      <c r="N170" s="14" t="s">
        <v>175</v>
      </c>
      <c r="O170" s="14"/>
      <c r="P170" s="15" t="s">
        <v>196</v>
      </c>
      <c r="Q170" s="16">
        <v>19599</v>
      </c>
      <c r="R170" s="17">
        <v>45</v>
      </c>
      <c r="S170" s="18">
        <v>12396.3675</v>
      </c>
      <c r="T170" s="19" t="s">
        <v>98</v>
      </c>
      <c r="U170" s="20" t="s">
        <v>186</v>
      </c>
      <c r="V170" s="28">
        <v>35.5</v>
      </c>
      <c r="W170" s="22">
        <v>2</v>
      </c>
      <c r="X170" s="23"/>
    </row>
    <row r="171" spans="1:24" s="1" customFormat="1" ht="36.950000000000003" customHeight="1" x14ac:dyDescent="0.3">
      <c r="A171" s="24" t="s">
        <v>23</v>
      </c>
      <c r="B171" s="24" t="s">
        <v>192</v>
      </c>
      <c r="C171" s="12" t="s">
        <v>242</v>
      </c>
      <c r="D171" s="55"/>
      <c r="E171" s="39" t="str">
        <f>HYPERLINK("https://www.google.ru/search?q=BBW550EA&amp;newwindow=1&amp;tbm=isch","Еще фото")</f>
        <v>Еще фото</v>
      </c>
      <c r="F171" s="13"/>
      <c r="G171" s="24" t="s">
        <v>102</v>
      </c>
      <c r="H171" s="24" t="s">
        <v>90</v>
      </c>
      <c r="I171" s="24" t="s">
        <v>165</v>
      </c>
      <c r="J171" s="14" t="s">
        <v>28</v>
      </c>
      <c r="K171" s="15" t="s">
        <v>73</v>
      </c>
      <c r="L171" s="58"/>
      <c r="M171" s="14"/>
      <c r="N171" s="14" t="s">
        <v>175</v>
      </c>
      <c r="O171" s="14"/>
      <c r="P171" s="15" t="s">
        <v>196</v>
      </c>
      <c r="Q171" s="16">
        <v>19599</v>
      </c>
      <c r="R171" s="17">
        <v>45</v>
      </c>
      <c r="S171" s="18">
        <v>12396.3675</v>
      </c>
      <c r="T171" s="19" t="s">
        <v>98</v>
      </c>
      <c r="U171" s="20" t="s">
        <v>99</v>
      </c>
      <c r="V171" s="28">
        <v>36.5</v>
      </c>
      <c r="W171" s="22">
        <v>4</v>
      </c>
      <c r="X171" s="23"/>
    </row>
    <row r="172" spans="1:24" s="1" customFormat="1" ht="35.1" customHeight="1" x14ac:dyDescent="0.3">
      <c r="A172" s="11" t="s">
        <v>23</v>
      </c>
      <c r="B172" s="11" t="s">
        <v>192</v>
      </c>
      <c r="C172" s="12" t="s">
        <v>244</v>
      </c>
      <c r="D172" s="53"/>
      <c r="E172" s="39" t="str">
        <f>HYPERLINK("https://www.google.ru/search?q=BBW550EB&amp;newwindow=1&amp;tbm=isch","Еще фото")</f>
        <v>Еще фото</v>
      </c>
      <c r="F172" s="13"/>
      <c r="G172" s="11" t="s">
        <v>102</v>
      </c>
      <c r="H172" s="11" t="s">
        <v>90</v>
      </c>
      <c r="I172" s="14" t="s">
        <v>165</v>
      </c>
      <c r="J172" s="14" t="s">
        <v>28</v>
      </c>
      <c r="K172" s="15" t="s">
        <v>73</v>
      </c>
      <c r="L172" s="56" t="s">
        <v>243</v>
      </c>
      <c r="M172" s="14"/>
      <c r="N172" s="14" t="s">
        <v>245</v>
      </c>
      <c r="O172" s="14"/>
      <c r="P172" s="15" t="s">
        <v>196</v>
      </c>
      <c r="Q172" s="16">
        <v>19599</v>
      </c>
      <c r="R172" s="17">
        <v>45</v>
      </c>
      <c r="S172" s="18">
        <v>12396.3675</v>
      </c>
      <c r="T172" s="19" t="s">
        <v>98</v>
      </c>
      <c r="U172" s="20" t="s">
        <v>185</v>
      </c>
      <c r="V172" s="22">
        <v>35</v>
      </c>
      <c r="W172" s="22">
        <v>2</v>
      </c>
      <c r="X172" s="23"/>
    </row>
    <row r="173" spans="1:24" s="1" customFormat="1" ht="35.1" customHeight="1" x14ac:dyDescent="0.3">
      <c r="A173" s="24" t="s">
        <v>23</v>
      </c>
      <c r="B173" s="24" t="s">
        <v>192</v>
      </c>
      <c r="C173" s="12" t="s">
        <v>244</v>
      </c>
      <c r="D173" s="54"/>
      <c r="E173" s="39" t="str">
        <f>HYPERLINK("https://www.google.ru/search?q=BBW550EB&amp;newwindow=1&amp;tbm=isch","Еще фото")</f>
        <v>Еще фото</v>
      </c>
      <c r="F173" s="13"/>
      <c r="G173" s="24" t="s">
        <v>102</v>
      </c>
      <c r="H173" s="24" t="s">
        <v>90</v>
      </c>
      <c r="I173" s="24" t="s">
        <v>165</v>
      </c>
      <c r="J173" s="14" t="s">
        <v>28</v>
      </c>
      <c r="K173" s="15" t="s">
        <v>73</v>
      </c>
      <c r="L173" s="57"/>
      <c r="M173" s="14"/>
      <c r="N173" s="14" t="s">
        <v>245</v>
      </c>
      <c r="O173" s="14"/>
      <c r="P173" s="15" t="s">
        <v>196</v>
      </c>
      <c r="Q173" s="16">
        <v>19599</v>
      </c>
      <c r="R173" s="17">
        <v>45</v>
      </c>
      <c r="S173" s="18">
        <v>12396.3675</v>
      </c>
      <c r="T173" s="19" t="s">
        <v>98</v>
      </c>
      <c r="U173" s="20" t="s">
        <v>186</v>
      </c>
      <c r="V173" s="28">
        <v>35.5</v>
      </c>
      <c r="W173" s="22">
        <v>2</v>
      </c>
      <c r="X173" s="23"/>
    </row>
    <row r="174" spans="1:24" s="1" customFormat="1" ht="36.950000000000003" customHeight="1" x14ac:dyDescent="0.3">
      <c r="A174" s="24" t="s">
        <v>23</v>
      </c>
      <c r="B174" s="24" t="s">
        <v>192</v>
      </c>
      <c r="C174" s="12" t="s">
        <v>244</v>
      </c>
      <c r="D174" s="55"/>
      <c r="E174" s="39" t="str">
        <f>HYPERLINK("https://www.google.ru/search?q=BBW550EB&amp;newwindow=1&amp;tbm=isch","Еще фото")</f>
        <v>Еще фото</v>
      </c>
      <c r="F174" s="13"/>
      <c r="G174" s="24" t="s">
        <v>102</v>
      </c>
      <c r="H174" s="24" t="s">
        <v>90</v>
      </c>
      <c r="I174" s="24" t="s">
        <v>165</v>
      </c>
      <c r="J174" s="14" t="s">
        <v>28</v>
      </c>
      <c r="K174" s="15" t="s">
        <v>73</v>
      </c>
      <c r="L174" s="58"/>
      <c r="M174" s="14"/>
      <c r="N174" s="14" t="s">
        <v>245</v>
      </c>
      <c r="O174" s="14"/>
      <c r="P174" s="15" t="s">
        <v>196</v>
      </c>
      <c r="Q174" s="16">
        <v>19599</v>
      </c>
      <c r="R174" s="17">
        <v>45</v>
      </c>
      <c r="S174" s="18">
        <v>12396.3675</v>
      </c>
      <c r="T174" s="19" t="s">
        <v>98</v>
      </c>
      <c r="U174" s="20" t="s">
        <v>99</v>
      </c>
      <c r="V174" s="28">
        <v>36.5</v>
      </c>
      <c r="W174" s="22">
        <v>1</v>
      </c>
      <c r="X174" s="23"/>
    </row>
    <row r="175" spans="1:24" s="1" customFormat="1" ht="108" customHeight="1" x14ac:dyDescent="0.3">
      <c r="A175" s="11" t="s">
        <v>23</v>
      </c>
      <c r="B175" s="11" t="s">
        <v>238</v>
      </c>
      <c r="C175" s="12" t="s">
        <v>246</v>
      </c>
      <c r="D175" s="27"/>
      <c r="E175" s="39" t="str">
        <f>HYPERLINK("https://www.google.ru/search?q=BBW550GH&amp;newwindow=1&amp;tbm=isch","Еще фото")</f>
        <v>Еще фото</v>
      </c>
      <c r="F175" s="13"/>
      <c r="G175" s="11" t="s">
        <v>102</v>
      </c>
      <c r="H175" s="11" t="s">
        <v>90</v>
      </c>
      <c r="I175" s="14" t="s">
        <v>165</v>
      </c>
      <c r="J175" s="14" t="s">
        <v>28</v>
      </c>
      <c r="K175" s="15" t="s">
        <v>73</v>
      </c>
      <c r="L175" s="14" t="s">
        <v>194</v>
      </c>
      <c r="M175" s="14"/>
      <c r="N175" s="14" t="s">
        <v>58</v>
      </c>
      <c r="O175" s="14"/>
      <c r="P175" s="15" t="s">
        <v>196</v>
      </c>
      <c r="Q175" s="16">
        <v>20999</v>
      </c>
      <c r="R175" s="17">
        <v>45</v>
      </c>
      <c r="S175" s="18">
        <v>13281.8675</v>
      </c>
      <c r="T175" s="19" t="s">
        <v>98</v>
      </c>
      <c r="U175" s="20" t="s">
        <v>115</v>
      </c>
      <c r="V175" s="22">
        <v>40</v>
      </c>
      <c r="W175" s="22">
        <v>1</v>
      </c>
      <c r="X175" s="23"/>
    </row>
    <row r="176" spans="1:24" s="1" customFormat="1" ht="108" customHeight="1" x14ac:dyDescent="0.3">
      <c r="A176" s="11" t="s">
        <v>23</v>
      </c>
      <c r="B176" s="11" t="s">
        <v>192</v>
      </c>
      <c r="C176" s="12" t="s">
        <v>247</v>
      </c>
      <c r="D176" s="27"/>
      <c r="E176" s="39" t="str">
        <f>HYPERLINK("https://www.google.ru/search?q=BBW550RB&amp;newwindow=1&amp;tbm=isch","Еще фото")</f>
        <v>Еще фото</v>
      </c>
      <c r="F176" s="13"/>
      <c r="G176" s="11" t="s">
        <v>102</v>
      </c>
      <c r="H176" s="11" t="s">
        <v>90</v>
      </c>
      <c r="I176" s="14" t="s">
        <v>165</v>
      </c>
      <c r="J176" s="14" t="s">
        <v>28</v>
      </c>
      <c r="K176" s="15" t="s">
        <v>73</v>
      </c>
      <c r="L176" s="14" t="s">
        <v>248</v>
      </c>
      <c r="M176" s="14"/>
      <c r="N176" s="14" t="s">
        <v>58</v>
      </c>
      <c r="O176" s="14"/>
      <c r="P176" s="15" t="s">
        <v>249</v>
      </c>
      <c r="Q176" s="16">
        <v>23299</v>
      </c>
      <c r="R176" s="17">
        <v>45</v>
      </c>
      <c r="S176" s="18">
        <v>14736.6175</v>
      </c>
      <c r="T176" s="19" t="s">
        <v>98</v>
      </c>
      <c r="U176" s="20" t="s">
        <v>170</v>
      </c>
      <c r="V176" s="22">
        <v>36</v>
      </c>
      <c r="W176" s="22">
        <v>1</v>
      </c>
      <c r="X176" s="23"/>
    </row>
    <row r="177" spans="1:24" s="1" customFormat="1" ht="108" customHeight="1" x14ac:dyDescent="0.3">
      <c r="A177" s="11" t="s">
        <v>23</v>
      </c>
      <c r="B177" s="11" t="s">
        <v>192</v>
      </c>
      <c r="C177" s="12" t="s">
        <v>250</v>
      </c>
      <c r="D177" s="27"/>
      <c r="E177" s="39" t="str">
        <f>HYPERLINK("https://www.google.ru/search?q=BBW550TB&amp;newwindow=1&amp;tbm=isch","Еще фото")</f>
        <v>Еще фото</v>
      </c>
      <c r="F177" s="13"/>
      <c r="G177" s="11" t="s">
        <v>102</v>
      </c>
      <c r="H177" s="11" t="s">
        <v>90</v>
      </c>
      <c r="I177" s="14" t="s">
        <v>165</v>
      </c>
      <c r="J177" s="14" t="s">
        <v>28</v>
      </c>
      <c r="K177" s="15" t="s">
        <v>73</v>
      </c>
      <c r="L177" s="14" t="s">
        <v>251</v>
      </c>
      <c r="M177" s="14"/>
      <c r="N177" s="14" t="s">
        <v>252</v>
      </c>
      <c r="O177" s="14"/>
      <c r="P177" s="15" t="s">
        <v>249</v>
      </c>
      <c r="Q177" s="16">
        <v>20999</v>
      </c>
      <c r="R177" s="17">
        <v>45</v>
      </c>
      <c r="S177" s="18">
        <v>13281.8675</v>
      </c>
      <c r="T177" s="19" t="s">
        <v>98</v>
      </c>
      <c r="U177" s="20" t="s">
        <v>185</v>
      </c>
      <c r="V177" s="22">
        <v>35</v>
      </c>
      <c r="W177" s="22">
        <v>1</v>
      </c>
      <c r="X177" s="23"/>
    </row>
    <row r="178" spans="1:24" s="1" customFormat="1" ht="108" customHeight="1" x14ac:dyDescent="0.3">
      <c r="A178" s="11" t="s">
        <v>23</v>
      </c>
      <c r="B178" s="11" t="s">
        <v>253</v>
      </c>
      <c r="C178" s="12" t="s">
        <v>254</v>
      </c>
      <c r="D178" s="27"/>
      <c r="E178" s="39" t="str">
        <f>HYPERLINK("https://www.google.ru/search?q=CT500CF&amp;newwindow=1&amp;tbm=isch","Еще фото")</f>
        <v>Еще фото</v>
      </c>
      <c r="F178" s="13"/>
      <c r="G178" s="11" t="s">
        <v>173</v>
      </c>
      <c r="H178" s="11" t="s">
        <v>90</v>
      </c>
      <c r="I178" s="14" t="s">
        <v>165</v>
      </c>
      <c r="J178" s="14" t="s">
        <v>28</v>
      </c>
      <c r="K178" s="15" t="s">
        <v>29</v>
      </c>
      <c r="L178" s="14" t="s">
        <v>255</v>
      </c>
      <c r="M178" s="14"/>
      <c r="N178" s="14" t="s">
        <v>175</v>
      </c>
      <c r="O178" s="14"/>
      <c r="P178" s="15" t="s">
        <v>256</v>
      </c>
      <c r="Q178" s="16">
        <v>16399</v>
      </c>
      <c r="R178" s="17">
        <v>45</v>
      </c>
      <c r="S178" s="18">
        <v>10372.3675</v>
      </c>
      <c r="T178" s="19" t="s">
        <v>98</v>
      </c>
      <c r="U178" s="20" t="s">
        <v>118</v>
      </c>
      <c r="V178" s="22">
        <v>44</v>
      </c>
      <c r="W178" s="22">
        <v>1</v>
      </c>
      <c r="X178" s="23"/>
    </row>
    <row r="179" spans="1:24" s="1" customFormat="1" ht="108" customHeight="1" x14ac:dyDescent="0.3">
      <c r="A179" s="11" t="s">
        <v>23</v>
      </c>
      <c r="B179" s="11" t="s">
        <v>253</v>
      </c>
      <c r="C179" s="12" t="s">
        <v>257</v>
      </c>
      <c r="D179" s="27"/>
      <c r="E179" s="39" t="str">
        <f>HYPERLINK("https://www.google.ru/search?q=GM500BLS&amp;newwindow=1&amp;tbm=isch","Еще фото")</f>
        <v>Еще фото</v>
      </c>
      <c r="F179" s="13"/>
      <c r="G179" s="11" t="s">
        <v>102</v>
      </c>
      <c r="H179" s="11" t="s">
        <v>90</v>
      </c>
      <c r="I179" s="14" t="s">
        <v>165</v>
      </c>
      <c r="J179" s="14" t="s">
        <v>28</v>
      </c>
      <c r="K179" s="15" t="s">
        <v>29</v>
      </c>
      <c r="L179" s="14" t="s">
        <v>258</v>
      </c>
      <c r="M179" s="14" t="s">
        <v>259</v>
      </c>
      <c r="N179" s="14" t="s">
        <v>53</v>
      </c>
      <c r="O179" s="14"/>
      <c r="P179" s="15" t="s">
        <v>260</v>
      </c>
      <c r="Q179" s="16">
        <v>11099</v>
      </c>
      <c r="R179" s="17">
        <v>45</v>
      </c>
      <c r="S179" s="18">
        <v>7020.1174999999994</v>
      </c>
      <c r="T179" s="19" t="s">
        <v>98</v>
      </c>
      <c r="U179" s="20" t="s">
        <v>115</v>
      </c>
      <c r="V179" s="22">
        <v>42</v>
      </c>
      <c r="W179" s="22">
        <v>1</v>
      </c>
      <c r="X179" s="23"/>
    </row>
    <row r="180" spans="1:24" s="1" customFormat="1" ht="108" customHeight="1" x14ac:dyDescent="0.3">
      <c r="A180" s="11" t="s">
        <v>23</v>
      </c>
      <c r="B180" s="11" t="s">
        <v>253</v>
      </c>
      <c r="C180" s="12" t="s">
        <v>261</v>
      </c>
      <c r="D180" s="27"/>
      <c r="E180" s="39" t="str">
        <f>HYPERLINK("https://www.google.ru/search?q=GM500WG2&amp;newwindow=1&amp;tbm=isch","Еще фото")</f>
        <v>Еще фото</v>
      </c>
      <c r="F180" s="13"/>
      <c r="G180" s="11" t="s">
        <v>102</v>
      </c>
      <c r="H180" s="11" t="s">
        <v>90</v>
      </c>
      <c r="I180" s="14" t="s">
        <v>165</v>
      </c>
      <c r="J180" s="14" t="s">
        <v>28</v>
      </c>
      <c r="K180" s="15" t="s">
        <v>29</v>
      </c>
      <c r="L180" s="14" t="s">
        <v>258</v>
      </c>
      <c r="M180" s="14" t="s">
        <v>259</v>
      </c>
      <c r="N180" s="14" t="s">
        <v>43</v>
      </c>
      <c r="O180" s="14"/>
      <c r="P180" s="15" t="s">
        <v>262</v>
      </c>
      <c r="Q180" s="16">
        <v>12999</v>
      </c>
      <c r="R180" s="17">
        <v>45</v>
      </c>
      <c r="S180" s="18">
        <v>8221.8674999999985</v>
      </c>
      <c r="T180" s="19" t="s">
        <v>98</v>
      </c>
      <c r="U180" s="20" t="s">
        <v>157</v>
      </c>
      <c r="V180" s="28">
        <v>39.5</v>
      </c>
      <c r="W180" s="22">
        <v>1</v>
      </c>
      <c r="X180" s="23"/>
    </row>
    <row r="181" spans="1:24" s="1" customFormat="1" ht="108" customHeight="1" x14ac:dyDescent="0.3">
      <c r="A181" s="11" t="s">
        <v>23</v>
      </c>
      <c r="B181" s="11" t="s">
        <v>253</v>
      </c>
      <c r="C181" s="12" t="s">
        <v>263</v>
      </c>
      <c r="D181" s="27"/>
      <c r="E181" s="39" t="str">
        <f>HYPERLINK("https://www.google.ru/search?q=GW500ADO&amp;newwindow=1&amp;tbm=isch","Еще фото")</f>
        <v>Еще фото</v>
      </c>
      <c r="F181" s="13"/>
      <c r="G181" s="11" t="s">
        <v>102</v>
      </c>
      <c r="H181" s="11" t="s">
        <v>90</v>
      </c>
      <c r="I181" s="14" t="s">
        <v>165</v>
      </c>
      <c r="J181" s="14" t="s">
        <v>28</v>
      </c>
      <c r="K181" s="15" t="s">
        <v>73</v>
      </c>
      <c r="L181" s="14" t="s">
        <v>264</v>
      </c>
      <c r="M181" s="14" t="s">
        <v>259</v>
      </c>
      <c r="N181" s="14" t="s">
        <v>43</v>
      </c>
      <c r="O181" s="14"/>
      <c r="P181" s="15" t="s">
        <v>265</v>
      </c>
      <c r="Q181" s="16">
        <v>12799</v>
      </c>
      <c r="R181" s="17">
        <v>45</v>
      </c>
      <c r="S181" s="18">
        <v>8095.3674999999994</v>
      </c>
      <c r="T181" s="19" t="s">
        <v>98</v>
      </c>
      <c r="U181" s="20" t="s">
        <v>99</v>
      </c>
      <c r="V181" s="28">
        <v>36.5</v>
      </c>
      <c r="W181" s="22">
        <v>1</v>
      </c>
      <c r="X181" s="23"/>
    </row>
    <row r="182" spans="1:24" s="1" customFormat="1" ht="108" customHeight="1" x14ac:dyDescent="0.3">
      <c r="A182" s="11" t="s">
        <v>23</v>
      </c>
      <c r="B182" s="11" t="s">
        <v>253</v>
      </c>
      <c r="C182" s="12" t="s">
        <v>266</v>
      </c>
      <c r="D182" s="27"/>
      <c r="E182" s="39" t="str">
        <f>HYPERLINK("https://www.google.ru/search?q=GW500ADW&amp;newwindow=1&amp;tbm=isch","Еще фото")</f>
        <v>Еще фото</v>
      </c>
      <c r="F182" s="13"/>
      <c r="G182" s="11" t="s">
        <v>102</v>
      </c>
      <c r="H182" s="11" t="s">
        <v>90</v>
      </c>
      <c r="I182" s="14" t="s">
        <v>165</v>
      </c>
      <c r="J182" s="14" t="s">
        <v>28</v>
      </c>
      <c r="K182" s="15" t="s">
        <v>73</v>
      </c>
      <c r="L182" s="14" t="s">
        <v>264</v>
      </c>
      <c r="M182" s="14" t="s">
        <v>259</v>
      </c>
      <c r="N182" s="14" t="s">
        <v>69</v>
      </c>
      <c r="O182" s="14"/>
      <c r="P182" s="15" t="s">
        <v>265</v>
      </c>
      <c r="Q182" s="16">
        <v>12999</v>
      </c>
      <c r="R182" s="17">
        <v>45</v>
      </c>
      <c r="S182" s="18">
        <v>8221.8674999999985</v>
      </c>
      <c r="T182" s="19" t="s">
        <v>98</v>
      </c>
      <c r="U182" s="20" t="s">
        <v>108</v>
      </c>
      <c r="V182" s="28">
        <v>39.5</v>
      </c>
      <c r="W182" s="22">
        <v>1</v>
      </c>
      <c r="X182" s="23"/>
    </row>
    <row r="183" spans="1:24" s="1" customFormat="1" ht="108" customHeight="1" x14ac:dyDescent="0.3">
      <c r="A183" s="11" t="s">
        <v>23</v>
      </c>
      <c r="B183" s="11" t="s">
        <v>267</v>
      </c>
      <c r="C183" s="12" t="s">
        <v>268</v>
      </c>
      <c r="D183" s="27"/>
      <c r="E183" s="39" t="str">
        <f>HYPERLINK("https://www.google.ru/search?q=IV574ML2&amp;newwindow=1&amp;tbm=isch","Еще фото")</f>
        <v>Еще фото</v>
      </c>
      <c r="F183" s="13"/>
      <c r="G183" s="11" t="s">
        <v>102</v>
      </c>
      <c r="H183" s="11" t="s">
        <v>90</v>
      </c>
      <c r="I183" s="14" t="s">
        <v>165</v>
      </c>
      <c r="J183" s="14" t="s">
        <v>28</v>
      </c>
      <c r="K183" s="15" t="s">
        <v>269</v>
      </c>
      <c r="L183" s="14" t="s">
        <v>270</v>
      </c>
      <c r="M183" s="14" t="s">
        <v>271</v>
      </c>
      <c r="N183" s="14" t="s">
        <v>31</v>
      </c>
      <c r="O183" s="14" t="s">
        <v>272</v>
      </c>
      <c r="P183" s="15" t="s">
        <v>273</v>
      </c>
      <c r="Q183" s="16">
        <v>6790</v>
      </c>
      <c r="R183" s="17">
        <v>45</v>
      </c>
      <c r="S183" s="18">
        <v>4294.6749999999993</v>
      </c>
      <c r="T183" s="19" t="s">
        <v>98</v>
      </c>
      <c r="U183" s="20" t="s">
        <v>274</v>
      </c>
      <c r="V183" s="22">
        <v>17</v>
      </c>
      <c r="W183" s="22">
        <v>1</v>
      </c>
      <c r="X183" s="23"/>
    </row>
    <row r="184" spans="1:24" s="1" customFormat="1" ht="26.1" customHeight="1" x14ac:dyDescent="0.3">
      <c r="A184" s="11" t="s">
        <v>23</v>
      </c>
      <c r="B184" s="11" t="s">
        <v>275</v>
      </c>
      <c r="C184" s="12" t="s">
        <v>276</v>
      </c>
      <c r="D184" s="53"/>
      <c r="E184" s="39" t="str">
        <f>HYPERLINK("https://www.google.ru/search?q=M1000B&amp;newwindow=1&amp;tbm=isch","Еще фото")</f>
        <v>Еще фото</v>
      </c>
      <c r="F184" s="13" t="s">
        <v>56</v>
      </c>
      <c r="G184" s="11" t="s">
        <v>102</v>
      </c>
      <c r="H184" s="11" t="s">
        <v>90</v>
      </c>
      <c r="I184" s="14" t="s">
        <v>165</v>
      </c>
      <c r="J184" s="14" t="s">
        <v>28</v>
      </c>
      <c r="K184" s="15" t="s">
        <v>166</v>
      </c>
      <c r="L184" s="56" t="s">
        <v>277</v>
      </c>
      <c r="M184" s="14"/>
      <c r="N184" s="14" t="s">
        <v>31</v>
      </c>
      <c r="O184" s="14"/>
      <c r="P184" s="15" t="s">
        <v>278</v>
      </c>
      <c r="Q184" s="16">
        <v>23999</v>
      </c>
      <c r="R184" s="17">
        <v>45</v>
      </c>
      <c r="S184" s="18">
        <v>15179.3675</v>
      </c>
      <c r="T184" s="19" t="s">
        <v>98</v>
      </c>
      <c r="U184" s="20" t="s">
        <v>112</v>
      </c>
      <c r="V184" s="28">
        <v>40.5</v>
      </c>
      <c r="W184" s="22">
        <v>2</v>
      </c>
      <c r="X184" s="23"/>
    </row>
    <row r="185" spans="1:24" s="1" customFormat="1" ht="26.1" customHeight="1" x14ac:dyDescent="0.3">
      <c r="A185" s="24" t="s">
        <v>23</v>
      </c>
      <c r="B185" s="24" t="s">
        <v>275</v>
      </c>
      <c r="C185" s="12" t="s">
        <v>276</v>
      </c>
      <c r="D185" s="54"/>
      <c r="E185" s="39" t="str">
        <f>HYPERLINK("https://www.google.ru/search?q=M1000B&amp;newwindow=1&amp;tbm=isch","Еще фото")</f>
        <v>Еще фото</v>
      </c>
      <c r="F185" s="13" t="s">
        <v>56</v>
      </c>
      <c r="G185" s="24" t="s">
        <v>102</v>
      </c>
      <c r="H185" s="24" t="s">
        <v>90</v>
      </c>
      <c r="I185" s="24" t="s">
        <v>165</v>
      </c>
      <c r="J185" s="14" t="s">
        <v>28</v>
      </c>
      <c r="K185" s="15" t="s">
        <v>166</v>
      </c>
      <c r="L185" s="57"/>
      <c r="M185" s="14"/>
      <c r="N185" s="14" t="s">
        <v>31</v>
      </c>
      <c r="O185" s="14"/>
      <c r="P185" s="15" t="s">
        <v>278</v>
      </c>
      <c r="Q185" s="16">
        <v>23999</v>
      </c>
      <c r="R185" s="17">
        <v>45</v>
      </c>
      <c r="S185" s="18">
        <v>15179.3675</v>
      </c>
      <c r="T185" s="19" t="s">
        <v>98</v>
      </c>
      <c r="U185" s="20" t="s">
        <v>115</v>
      </c>
      <c r="V185" s="22">
        <v>42</v>
      </c>
      <c r="W185" s="22">
        <v>1</v>
      </c>
      <c r="X185" s="23"/>
    </row>
    <row r="186" spans="1:24" s="1" customFormat="1" ht="26.1" customHeight="1" x14ac:dyDescent="0.3">
      <c r="A186" s="24" t="s">
        <v>23</v>
      </c>
      <c r="B186" s="24" t="s">
        <v>275</v>
      </c>
      <c r="C186" s="12" t="s">
        <v>276</v>
      </c>
      <c r="D186" s="54"/>
      <c r="E186" s="39" t="str">
        <f>HYPERLINK("https://www.google.ru/search?q=M1000B&amp;newwindow=1&amp;tbm=isch","Еще фото")</f>
        <v>Еще фото</v>
      </c>
      <c r="F186" s="13" t="s">
        <v>56</v>
      </c>
      <c r="G186" s="24" t="s">
        <v>102</v>
      </c>
      <c r="H186" s="24" t="s">
        <v>90</v>
      </c>
      <c r="I186" s="24" t="s">
        <v>165</v>
      </c>
      <c r="J186" s="14" t="s">
        <v>28</v>
      </c>
      <c r="K186" s="15" t="s">
        <v>166</v>
      </c>
      <c r="L186" s="57"/>
      <c r="M186" s="14"/>
      <c r="N186" s="14" t="s">
        <v>31</v>
      </c>
      <c r="O186" s="14"/>
      <c r="P186" s="15" t="s">
        <v>278</v>
      </c>
      <c r="Q186" s="16">
        <v>23999</v>
      </c>
      <c r="R186" s="17">
        <v>45</v>
      </c>
      <c r="S186" s="18">
        <v>15179.3675</v>
      </c>
      <c r="T186" s="19" t="s">
        <v>98</v>
      </c>
      <c r="U186" s="20" t="s">
        <v>116</v>
      </c>
      <c r="V186" s="22">
        <v>43</v>
      </c>
      <c r="W186" s="22">
        <v>2</v>
      </c>
      <c r="X186" s="23"/>
    </row>
    <row r="187" spans="1:24" s="1" customFormat="1" ht="26.1" customHeight="1" x14ac:dyDescent="0.3">
      <c r="A187" s="24" t="s">
        <v>23</v>
      </c>
      <c r="B187" s="24" t="s">
        <v>275</v>
      </c>
      <c r="C187" s="12" t="s">
        <v>276</v>
      </c>
      <c r="D187" s="55"/>
      <c r="E187" s="39" t="str">
        <f>HYPERLINK("https://www.google.ru/search?q=M1000B&amp;newwindow=1&amp;tbm=isch","Еще фото")</f>
        <v>Еще фото</v>
      </c>
      <c r="F187" s="13" t="s">
        <v>56</v>
      </c>
      <c r="G187" s="24" t="s">
        <v>102</v>
      </c>
      <c r="H187" s="24" t="s">
        <v>90</v>
      </c>
      <c r="I187" s="24" t="s">
        <v>165</v>
      </c>
      <c r="J187" s="14" t="s">
        <v>28</v>
      </c>
      <c r="K187" s="15" t="s">
        <v>166</v>
      </c>
      <c r="L187" s="58"/>
      <c r="M187" s="14"/>
      <c r="N187" s="14" t="s">
        <v>31</v>
      </c>
      <c r="O187" s="14"/>
      <c r="P187" s="15" t="s">
        <v>278</v>
      </c>
      <c r="Q187" s="16">
        <v>23999</v>
      </c>
      <c r="R187" s="17">
        <v>45</v>
      </c>
      <c r="S187" s="18">
        <v>15179.3675</v>
      </c>
      <c r="T187" s="19" t="s">
        <v>98</v>
      </c>
      <c r="U187" s="20" t="s">
        <v>118</v>
      </c>
      <c r="V187" s="22">
        <v>44</v>
      </c>
      <c r="W187" s="22">
        <v>1</v>
      </c>
      <c r="X187" s="23"/>
    </row>
    <row r="188" spans="1:24" s="1" customFormat="1" ht="35.1" customHeight="1" x14ac:dyDescent="0.3">
      <c r="A188" s="11" t="s">
        <v>23</v>
      </c>
      <c r="B188" s="11" t="s">
        <v>275</v>
      </c>
      <c r="C188" s="12" t="s">
        <v>279</v>
      </c>
      <c r="D188" s="53"/>
      <c r="E188" s="39" t="str">
        <f>HYPERLINK("https://www.google.ru/search?q=M1000MEG&amp;newwindow=1&amp;tbm=isch","Еще фото")</f>
        <v>Еще фото</v>
      </c>
      <c r="F188" s="13" t="s">
        <v>56</v>
      </c>
      <c r="G188" s="11" t="s">
        <v>102</v>
      </c>
      <c r="H188" s="11" t="s">
        <v>90</v>
      </c>
      <c r="I188" s="14" t="s">
        <v>165</v>
      </c>
      <c r="J188" s="14" t="s">
        <v>28</v>
      </c>
      <c r="K188" s="15" t="s">
        <v>29</v>
      </c>
      <c r="L188" s="56" t="s">
        <v>280</v>
      </c>
      <c r="M188" s="14"/>
      <c r="N188" s="14" t="s">
        <v>43</v>
      </c>
      <c r="O188" s="14"/>
      <c r="P188" s="15" t="s">
        <v>281</v>
      </c>
      <c r="Q188" s="16">
        <v>23299</v>
      </c>
      <c r="R188" s="17">
        <v>45</v>
      </c>
      <c r="S188" s="18">
        <v>14736.6175</v>
      </c>
      <c r="T188" s="19" t="s">
        <v>98</v>
      </c>
      <c r="U188" s="20" t="s">
        <v>197</v>
      </c>
      <c r="V188" s="22">
        <v>35</v>
      </c>
      <c r="W188" s="22">
        <v>4</v>
      </c>
      <c r="X188" s="23"/>
    </row>
    <row r="189" spans="1:24" s="1" customFormat="1" ht="35.1" customHeight="1" x14ac:dyDescent="0.3">
      <c r="A189" s="24" t="s">
        <v>23</v>
      </c>
      <c r="B189" s="24" t="s">
        <v>275</v>
      </c>
      <c r="C189" s="12" t="s">
        <v>279</v>
      </c>
      <c r="D189" s="54"/>
      <c r="E189" s="39" t="str">
        <f>HYPERLINK("https://www.google.ru/search?q=M1000MEG&amp;newwindow=1&amp;tbm=isch","Еще фото")</f>
        <v>Еще фото</v>
      </c>
      <c r="F189" s="13" t="s">
        <v>56</v>
      </c>
      <c r="G189" s="24" t="s">
        <v>102</v>
      </c>
      <c r="H189" s="24" t="s">
        <v>90</v>
      </c>
      <c r="I189" s="24" t="s">
        <v>165</v>
      </c>
      <c r="J189" s="14" t="s">
        <v>28</v>
      </c>
      <c r="K189" s="15" t="s">
        <v>29</v>
      </c>
      <c r="L189" s="57"/>
      <c r="M189" s="14"/>
      <c r="N189" s="14" t="s">
        <v>43</v>
      </c>
      <c r="O189" s="14"/>
      <c r="P189" s="15" t="s">
        <v>281</v>
      </c>
      <c r="Q189" s="16">
        <v>23299</v>
      </c>
      <c r="R189" s="17">
        <v>45</v>
      </c>
      <c r="S189" s="18">
        <v>14736.6175</v>
      </c>
      <c r="T189" s="19" t="s">
        <v>98</v>
      </c>
      <c r="U189" s="20" t="s">
        <v>204</v>
      </c>
      <c r="V189" s="22">
        <v>36</v>
      </c>
      <c r="W189" s="22">
        <v>1</v>
      </c>
      <c r="X189" s="23"/>
    </row>
    <row r="190" spans="1:24" s="1" customFormat="1" ht="36.950000000000003" customHeight="1" x14ac:dyDescent="0.3">
      <c r="A190" s="24" t="s">
        <v>23</v>
      </c>
      <c r="B190" s="24" t="s">
        <v>275</v>
      </c>
      <c r="C190" s="12" t="s">
        <v>279</v>
      </c>
      <c r="D190" s="55"/>
      <c r="E190" s="39" t="str">
        <f>HYPERLINK("https://www.google.ru/search?q=M1000MEG&amp;newwindow=1&amp;tbm=isch","Еще фото")</f>
        <v>Еще фото</v>
      </c>
      <c r="F190" s="13" t="s">
        <v>56</v>
      </c>
      <c r="G190" s="24" t="s">
        <v>102</v>
      </c>
      <c r="H190" s="24" t="s">
        <v>90</v>
      </c>
      <c r="I190" s="24" t="s">
        <v>165</v>
      </c>
      <c r="J190" s="14" t="s">
        <v>28</v>
      </c>
      <c r="K190" s="15" t="s">
        <v>29</v>
      </c>
      <c r="L190" s="58"/>
      <c r="M190" s="14"/>
      <c r="N190" s="14" t="s">
        <v>43</v>
      </c>
      <c r="O190" s="14"/>
      <c r="P190" s="15" t="s">
        <v>281</v>
      </c>
      <c r="Q190" s="16">
        <v>23299</v>
      </c>
      <c r="R190" s="17">
        <v>45</v>
      </c>
      <c r="S190" s="18">
        <v>14736.6175</v>
      </c>
      <c r="T190" s="19" t="s">
        <v>98</v>
      </c>
      <c r="U190" s="20" t="s">
        <v>177</v>
      </c>
      <c r="V190" s="28">
        <v>36.5</v>
      </c>
      <c r="W190" s="22">
        <v>1</v>
      </c>
      <c r="X190" s="23"/>
    </row>
    <row r="191" spans="1:24" s="1" customFormat="1" ht="108" customHeight="1" x14ac:dyDescent="0.3">
      <c r="A191" s="11" t="s">
        <v>23</v>
      </c>
      <c r="B191" s="11" t="s">
        <v>275</v>
      </c>
      <c r="C191" s="12" t="s">
        <v>282</v>
      </c>
      <c r="D191" s="27"/>
      <c r="E191" s="39" t="str">
        <f>HYPERLINK("https://www.google.ru/search?q=M1000TP&amp;newwindow=1&amp;tbm=isch","Еще фото")</f>
        <v>Еще фото</v>
      </c>
      <c r="F191" s="13"/>
      <c r="G191" s="11" t="s">
        <v>102</v>
      </c>
      <c r="H191" s="11" t="s">
        <v>90</v>
      </c>
      <c r="I191" s="14" t="s">
        <v>165</v>
      </c>
      <c r="J191" s="14" t="s">
        <v>28</v>
      </c>
      <c r="K191" s="15" t="s">
        <v>29</v>
      </c>
      <c r="L191" s="14" t="s">
        <v>277</v>
      </c>
      <c r="M191" s="14"/>
      <c r="N191" s="14" t="s">
        <v>283</v>
      </c>
      <c r="O191" s="14"/>
      <c r="P191" s="15" t="s">
        <v>284</v>
      </c>
      <c r="Q191" s="16">
        <v>33999</v>
      </c>
      <c r="R191" s="17">
        <v>45</v>
      </c>
      <c r="S191" s="18">
        <v>21504.3675</v>
      </c>
      <c r="T191" s="19" t="s">
        <v>98</v>
      </c>
      <c r="U191" s="20" t="s">
        <v>112</v>
      </c>
      <c r="V191" s="28">
        <v>40.5</v>
      </c>
      <c r="W191" s="22">
        <v>1</v>
      </c>
      <c r="X191" s="23"/>
    </row>
    <row r="192" spans="1:24" s="1" customFormat="1" ht="108" customHeight="1" x14ac:dyDescent="0.3">
      <c r="A192" s="11" t="s">
        <v>23</v>
      </c>
      <c r="B192" s="11" t="s">
        <v>285</v>
      </c>
      <c r="C192" s="12" t="s">
        <v>286</v>
      </c>
      <c r="D192" s="27"/>
      <c r="E192" s="39" t="str">
        <f>HYPERLINK("https://www.google.ru/search?q=M1906RA&amp;newwindow=1&amp;tbm=isch","Еще фото")</f>
        <v>Еще фото</v>
      </c>
      <c r="F192" s="13"/>
      <c r="G192" s="11" t="s">
        <v>102</v>
      </c>
      <c r="H192" s="11" t="s">
        <v>90</v>
      </c>
      <c r="I192" s="14" t="s">
        <v>165</v>
      </c>
      <c r="J192" s="14" t="s">
        <v>28</v>
      </c>
      <c r="K192" s="15" t="s">
        <v>29</v>
      </c>
      <c r="L192" s="14" t="s">
        <v>287</v>
      </c>
      <c r="M192" s="14"/>
      <c r="N192" s="14" t="s">
        <v>288</v>
      </c>
      <c r="O192" s="14"/>
      <c r="P192" s="15" t="s">
        <v>289</v>
      </c>
      <c r="Q192" s="16">
        <v>22999</v>
      </c>
      <c r="R192" s="17">
        <v>45</v>
      </c>
      <c r="S192" s="18">
        <v>14546.8675</v>
      </c>
      <c r="T192" s="19" t="s">
        <v>98</v>
      </c>
      <c r="U192" s="20" t="s">
        <v>112</v>
      </c>
      <c r="V192" s="28">
        <v>40.5</v>
      </c>
      <c r="W192" s="22">
        <v>1</v>
      </c>
      <c r="X192" s="23"/>
    </row>
    <row r="193" spans="1:24" s="1" customFormat="1" ht="108" customHeight="1" x14ac:dyDescent="0.3">
      <c r="A193" s="11" t="s">
        <v>23</v>
      </c>
      <c r="B193" s="11" t="s">
        <v>285</v>
      </c>
      <c r="C193" s="12" t="s">
        <v>290</v>
      </c>
      <c r="D193" s="27"/>
      <c r="E193" s="39" t="str">
        <f>HYPERLINK("https://www.google.ru/search?q=M1906RCH&amp;newwindow=1&amp;tbm=isch","Еще фото")</f>
        <v>Еще фото</v>
      </c>
      <c r="F193" s="13" t="s">
        <v>56</v>
      </c>
      <c r="G193" s="11" t="s">
        <v>102</v>
      </c>
      <c r="H193" s="11" t="s">
        <v>90</v>
      </c>
      <c r="I193" s="14" t="s">
        <v>165</v>
      </c>
      <c r="J193" s="14" t="s">
        <v>28</v>
      </c>
      <c r="K193" s="15" t="s">
        <v>29</v>
      </c>
      <c r="L193" s="14" t="s">
        <v>287</v>
      </c>
      <c r="M193" s="14"/>
      <c r="N193" s="14" t="s">
        <v>31</v>
      </c>
      <c r="O193" s="14"/>
      <c r="P193" s="15" t="s">
        <v>127</v>
      </c>
      <c r="Q193" s="16">
        <v>22999</v>
      </c>
      <c r="R193" s="17">
        <v>45</v>
      </c>
      <c r="S193" s="18">
        <v>14546.8675</v>
      </c>
      <c r="T193" s="19" t="s">
        <v>98</v>
      </c>
      <c r="U193" s="20" t="s">
        <v>108</v>
      </c>
      <c r="V193" s="28">
        <v>41.5</v>
      </c>
      <c r="W193" s="22">
        <v>1</v>
      </c>
      <c r="X193" s="23"/>
    </row>
    <row r="194" spans="1:24" s="1" customFormat="1" ht="108" customHeight="1" x14ac:dyDescent="0.3">
      <c r="A194" s="11" t="s">
        <v>23</v>
      </c>
      <c r="B194" s="11" t="s">
        <v>285</v>
      </c>
      <c r="C194" s="12" t="s">
        <v>291</v>
      </c>
      <c r="D194" s="27"/>
      <c r="E194" s="39" t="str">
        <f>HYPERLINK("https://www.google.ru/search?q=M1906RTI&amp;newwindow=1&amp;tbm=isch","Еще фото")</f>
        <v>Еще фото</v>
      </c>
      <c r="F194" s="13"/>
      <c r="G194" s="11" t="s">
        <v>102</v>
      </c>
      <c r="H194" s="11" t="s">
        <v>90</v>
      </c>
      <c r="I194" s="14" t="s">
        <v>165</v>
      </c>
      <c r="J194" s="14" t="s">
        <v>28</v>
      </c>
      <c r="K194" s="15" t="s">
        <v>29</v>
      </c>
      <c r="L194" s="14" t="s">
        <v>292</v>
      </c>
      <c r="M194" s="14"/>
      <c r="N194" s="14" t="s">
        <v>43</v>
      </c>
      <c r="O194" s="14"/>
      <c r="P194" s="15" t="s">
        <v>127</v>
      </c>
      <c r="Q194" s="16">
        <v>26999</v>
      </c>
      <c r="R194" s="17">
        <v>45</v>
      </c>
      <c r="S194" s="18">
        <v>17076.8675</v>
      </c>
      <c r="T194" s="19" t="s">
        <v>98</v>
      </c>
      <c r="U194" s="20" t="s">
        <v>112</v>
      </c>
      <c r="V194" s="28">
        <v>40.5</v>
      </c>
      <c r="W194" s="22">
        <v>1</v>
      </c>
      <c r="X194" s="23"/>
    </row>
    <row r="195" spans="1:24" s="1" customFormat="1" ht="51.95" customHeight="1" x14ac:dyDescent="0.3">
      <c r="A195" s="11" t="s">
        <v>23</v>
      </c>
      <c r="B195" s="11" t="s">
        <v>187</v>
      </c>
      <c r="C195" s="12" t="s">
        <v>293</v>
      </c>
      <c r="D195" s="59"/>
      <c r="E195" s="39" t="str">
        <f>HYPERLINK("https://www.google.ru/search?q=M20024R5&amp;newwindow=1&amp;tbm=isch","Еще фото")</f>
        <v>Еще фото</v>
      </c>
      <c r="F195" s="13"/>
      <c r="G195" s="11" t="s">
        <v>102</v>
      </c>
      <c r="H195" s="11" t="s">
        <v>90</v>
      </c>
      <c r="I195" s="14" t="s">
        <v>165</v>
      </c>
      <c r="J195" s="14" t="s">
        <v>28</v>
      </c>
      <c r="K195" s="15" t="s">
        <v>29</v>
      </c>
      <c r="L195" s="56" t="s">
        <v>294</v>
      </c>
      <c r="M195" s="14"/>
      <c r="N195" s="14" t="s">
        <v>69</v>
      </c>
      <c r="O195" s="14"/>
      <c r="P195" s="15" t="s">
        <v>295</v>
      </c>
      <c r="Q195" s="16">
        <v>22599</v>
      </c>
      <c r="R195" s="17">
        <v>45</v>
      </c>
      <c r="S195" s="18">
        <v>14293.8675</v>
      </c>
      <c r="T195" s="19" t="s">
        <v>98</v>
      </c>
      <c r="U195" s="20" t="s">
        <v>112</v>
      </c>
      <c r="V195" s="28">
        <v>40.5</v>
      </c>
      <c r="W195" s="22">
        <v>1</v>
      </c>
      <c r="X195" s="23"/>
    </row>
    <row r="196" spans="1:24" s="1" customFormat="1" ht="60.95" customHeight="1" x14ac:dyDescent="0.3">
      <c r="A196" s="24" t="s">
        <v>23</v>
      </c>
      <c r="B196" s="24" t="s">
        <v>187</v>
      </c>
      <c r="C196" s="12" t="s">
        <v>293</v>
      </c>
      <c r="D196" s="60"/>
      <c r="E196" s="39" t="str">
        <f>HYPERLINK("https://www.google.ru/search?q=M20024R5&amp;newwindow=1&amp;tbm=isch","Еще фото")</f>
        <v>Еще фото</v>
      </c>
      <c r="F196" s="13"/>
      <c r="G196" s="24" t="s">
        <v>102</v>
      </c>
      <c r="H196" s="24" t="s">
        <v>90</v>
      </c>
      <c r="I196" s="24" t="s">
        <v>165</v>
      </c>
      <c r="J196" s="14" t="s">
        <v>28</v>
      </c>
      <c r="K196" s="15" t="s">
        <v>29</v>
      </c>
      <c r="L196" s="58"/>
      <c r="M196" s="14"/>
      <c r="N196" s="14" t="s">
        <v>69</v>
      </c>
      <c r="O196" s="14"/>
      <c r="P196" s="15" t="s">
        <v>295</v>
      </c>
      <c r="Q196" s="16">
        <v>22599</v>
      </c>
      <c r="R196" s="17">
        <v>45</v>
      </c>
      <c r="S196" s="18">
        <v>14293.8675</v>
      </c>
      <c r="T196" s="19" t="s">
        <v>98</v>
      </c>
      <c r="U196" s="20" t="s">
        <v>107</v>
      </c>
      <c r="V196" s="22">
        <v>41</v>
      </c>
      <c r="W196" s="22">
        <v>1</v>
      </c>
      <c r="X196" s="23"/>
    </row>
    <row r="197" spans="1:24" s="1" customFormat="1" ht="108" customHeight="1" x14ac:dyDescent="0.3">
      <c r="A197" s="11" t="s">
        <v>23</v>
      </c>
      <c r="B197" s="11" t="s">
        <v>187</v>
      </c>
      <c r="C197" s="12" t="s">
        <v>296</v>
      </c>
      <c r="D197" s="27"/>
      <c r="E197" s="39" t="str">
        <f>HYPERLINK("https://www.google.ru/search?q=M2002RAA&amp;newwindow=1&amp;tbm=isch","Еще фото")</f>
        <v>Еще фото</v>
      </c>
      <c r="F197" s="13"/>
      <c r="G197" s="11" t="s">
        <v>102</v>
      </c>
      <c r="H197" s="11" t="s">
        <v>90</v>
      </c>
      <c r="I197" s="14" t="s">
        <v>165</v>
      </c>
      <c r="J197" s="14" t="s">
        <v>28</v>
      </c>
      <c r="K197" s="15" t="s">
        <v>29</v>
      </c>
      <c r="L197" s="14" t="s">
        <v>297</v>
      </c>
      <c r="M197" s="14" t="s">
        <v>190</v>
      </c>
      <c r="N197" s="14" t="s">
        <v>58</v>
      </c>
      <c r="O197" s="14"/>
      <c r="P197" s="15" t="s">
        <v>256</v>
      </c>
      <c r="Q197" s="16">
        <v>27999</v>
      </c>
      <c r="R197" s="17">
        <v>45</v>
      </c>
      <c r="S197" s="18">
        <v>17709.3675</v>
      </c>
      <c r="T197" s="19" t="s">
        <v>98</v>
      </c>
      <c r="U197" s="20" t="s">
        <v>108</v>
      </c>
      <c r="V197" s="28">
        <v>41.5</v>
      </c>
      <c r="W197" s="22">
        <v>1</v>
      </c>
      <c r="X197" s="23"/>
    </row>
    <row r="198" spans="1:24" s="1" customFormat="1" ht="12.95" customHeight="1" x14ac:dyDescent="0.3">
      <c r="A198" s="11" t="s">
        <v>23</v>
      </c>
      <c r="B198" s="11" t="s">
        <v>187</v>
      </c>
      <c r="C198" s="12" t="s">
        <v>298</v>
      </c>
      <c r="D198" s="53"/>
      <c r="E198" s="39" t="str">
        <f t="shared" ref="E198:E205" si="7">HYPERLINK("https://www.google.ru/search?q=M2002RBK&amp;newwindow=1&amp;tbm=isch","Еще фото")</f>
        <v>Еще фото</v>
      </c>
      <c r="F198" s="13" t="s">
        <v>56</v>
      </c>
      <c r="G198" s="11" t="s">
        <v>102</v>
      </c>
      <c r="H198" s="11" t="s">
        <v>90</v>
      </c>
      <c r="I198" s="14" t="s">
        <v>165</v>
      </c>
      <c r="J198" s="14" t="s">
        <v>28</v>
      </c>
      <c r="K198" s="15" t="s">
        <v>29</v>
      </c>
      <c r="L198" s="56" t="s">
        <v>189</v>
      </c>
      <c r="M198" s="14" t="s">
        <v>190</v>
      </c>
      <c r="N198" s="14" t="s">
        <v>31</v>
      </c>
      <c r="O198" s="14"/>
      <c r="P198" s="15" t="s">
        <v>299</v>
      </c>
      <c r="Q198" s="16">
        <v>20599</v>
      </c>
      <c r="R198" s="17">
        <v>45</v>
      </c>
      <c r="S198" s="18">
        <v>13028.8675</v>
      </c>
      <c r="T198" s="19" t="s">
        <v>98</v>
      </c>
      <c r="U198" s="29" t="s">
        <v>99</v>
      </c>
      <c r="V198" s="22">
        <v>39</v>
      </c>
      <c r="W198" s="22">
        <v>1</v>
      </c>
      <c r="X198" s="23"/>
    </row>
    <row r="199" spans="1:24" s="1" customFormat="1" ht="12.95" customHeight="1" x14ac:dyDescent="0.3">
      <c r="A199" s="24" t="s">
        <v>23</v>
      </c>
      <c r="B199" s="24" t="s">
        <v>187</v>
      </c>
      <c r="C199" s="12" t="s">
        <v>298</v>
      </c>
      <c r="D199" s="54"/>
      <c r="E199" s="39" t="str">
        <f t="shared" si="7"/>
        <v>Еще фото</v>
      </c>
      <c r="F199" s="13" t="s">
        <v>56</v>
      </c>
      <c r="G199" s="24" t="s">
        <v>102</v>
      </c>
      <c r="H199" s="24" t="s">
        <v>90</v>
      </c>
      <c r="I199" s="24" t="s">
        <v>165</v>
      </c>
      <c r="J199" s="14" t="s">
        <v>28</v>
      </c>
      <c r="K199" s="15" t="s">
        <v>29</v>
      </c>
      <c r="L199" s="57"/>
      <c r="M199" s="14" t="s">
        <v>190</v>
      </c>
      <c r="N199" s="14" t="s">
        <v>31</v>
      </c>
      <c r="O199" s="14"/>
      <c r="P199" s="15" t="s">
        <v>299</v>
      </c>
      <c r="Q199" s="16">
        <v>20599</v>
      </c>
      <c r="R199" s="17">
        <v>45</v>
      </c>
      <c r="S199" s="18">
        <v>13028.8675</v>
      </c>
      <c r="T199" s="19" t="s">
        <v>98</v>
      </c>
      <c r="U199" s="20" t="s">
        <v>157</v>
      </c>
      <c r="V199" s="28">
        <v>39.5</v>
      </c>
      <c r="W199" s="22">
        <v>5</v>
      </c>
      <c r="X199" s="23"/>
    </row>
    <row r="200" spans="1:24" s="1" customFormat="1" ht="12.95" customHeight="1" x14ac:dyDescent="0.3">
      <c r="A200" s="24" t="s">
        <v>23</v>
      </c>
      <c r="B200" s="24" t="s">
        <v>187</v>
      </c>
      <c r="C200" s="12" t="s">
        <v>298</v>
      </c>
      <c r="D200" s="54"/>
      <c r="E200" s="39" t="str">
        <f t="shared" si="7"/>
        <v>Еще фото</v>
      </c>
      <c r="F200" s="13" t="s">
        <v>56</v>
      </c>
      <c r="G200" s="24" t="s">
        <v>102</v>
      </c>
      <c r="H200" s="24" t="s">
        <v>90</v>
      </c>
      <c r="I200" s="24" t="s">
        <v>165</v>
      </c>
      <c r="J200" s="14" t="s">
        <v>28</v>
      </c>
      <c r="K200" s="15" t="s">
        <v>29</v>
      </c>
      <c r="L200" s="57"/>
      <c r="M200" s="14" t="s">
        <v>190</v>
      </c>
      <c r="N200" s="14" t="s">
        <v>31</v>
      </c>
      <c r="O200" s="14"/>
      <c r="P200" s="15" t="s">
        <v>299</v>
      </c>
      <c r="Q200" s="16">
        <v>20599</v>
      </c>
      <c r="R200" s="17">
        <v>45</v>
      </c>
      <c r="S200" s="18">
        <v>13028.8675</v>
      </c>
      <c r="T200" s="19" t="s">
        <v>98</v>
      </c>
      <c r="U200" s="20" t="s">
        <v>112</v>
      </c>
      <c r="V200" s="28">
        <v>40.5</v>
      </c>
      <c r="W200" s="22">
        <v>19</v>
      </c>
      <c r="X200" s="23"/>
    </row>
    <row r="201" spans="1:24" s="1" customFormat="1" ht="12.95" customHeight="1" x14ac:dyDescent="0.3">
      <c r="A201" s="24" t="s">
        <v>23</v>
      </c>
      <c r="B201" s="24" t="s">
        <v>187</v>
      </c>
      <c r="C201" s="12" t="s">
        <v>298</v>
      </c>
      <c r="D201" s="54"/>
      <c r="E201" s="39" t="str">
        <f t="shared" si="7"/>
        <v>Еще фото</v>
      </c>
      <c r="F201" s="13" t="s">
        <v>56</v>
      </c>
      <c r="G201" s="24" t="s">
        <v>102</v>
      </c>
      <c r="H201" s="24" t="s">
        <v>90</v>
      </c>
      <c r="I201" s="24" t="s">
        <v>165</v>
      </c>
      <c r="J201" s="14" t="s">
        <v>28</v>
      </c>
      <c r="K201" s="15" t="s">
        <v>29</v>
      </c>
      <c r="L201" s="57"/>
      <c r="M201" s="14" t="s">
        <v>190</v>
      </c>
      <c r="N201" s="14" t="s">
        <v>31</v>
      </c>
      <c r="O201" s="14"/>
      <c r="P201" s="15" t="s">
        <v>299</v>
      </c>
      <c r="Q201" s="16">
        <v>20599</v>
      </c>
      <c r="R201" s="17">
        <v>45</v>
      </c>
      <c r="S201" s="18">
        <v>13028.8675</v>
      </c>
      <c r="T201" s="19" t="s">
        <v>98</v>
      </c>
      <c r="U201" s="20" t="s">
        <v>107</v>
      </c>
      <c r="V201" s="22">
        <v>41</v>
      </c>
      <c r="W201" s="22">
        <v>36</v>
      </c>
      <c r="X201" s="23"/>
    </row>
    <row r="202" spans="1:24" s="1" customFormat="1" ht="12.95" customHeight="1" x14ac:dyDescent="0.3">
      <c r="A202" s="24" t="s">
        <v>23</v>
      </c>
      <c r="B202" s="24" t="s">
        <v>187</v>
      </c>
      <c r="C202" s="12" t="s">
        <v>298</v>
      </c>
      <c r="D202" s="54"/>
      <c r="E202" s="39" t="str">
        <f t="shared" si="7"/>
        <v>Еще фото</v>
      </c>
      <c r="F202" s="13" t="s">
        <v>56</v>
      </c>
      <c r="G202" s="24" t="s">
        <v>102</v>
      </c>
      <c r="H202" s="24" t="s">
        <v>90</v>
      </c>
      <c r="I202" s="24" t="s">
        <v>165</v>
      </c>
      <c r="J202" s="14" t="s">
        <v>28</v>
      </c>
      <c r="K202" s="15" t="s">
        <v>29</v>
      </c>
      <c r="L202" s="57"/>
      <c r="M202" s="14" t="s">
        <v>190</v>
      </c>
      <c r="N202" s="14" t="s">
        <v>31</v>
      </c>
      <c r="O202" s="14"/>
      <c r="P202" s="15" t="s">
        <v>299</v>
      </c>
      <c r="Q202" s="16">
        <v>20599</v>
      </c>
      <c r="R202" s="17">
        <v>45</v>
      </c>
      <c r="S202" s="18">
        <v>13028.8675</v>
      </c>
      <c r="T202" s="19" t="s">
        <v>98</v>
      </c>
      <c r="U202" s="20" t="s">
        <v>108</v>
      </c>
      <c r="V202" s="28">
        <v>41.5</v>
      </c>
      <c r="W202" s="22">
        <v>43</v>
      </c>
      <c r="X202" s="23"/>
    </row>
    <row r="203" spans="1:24" s="1" customFormat="1" ht="12.95" customHeight="1" x14ac:dyDescent="0.3">
      <c r="A203" s="24" t="s">
        <v>23</v>
      </c>
      <c r="B203" s="24" t="s">
        <v>187</v>
      </c>
      <c r="C203" s="12" t="s">
        <v>298</v>
      </c>
      <c r="D203" s="54"/>
      <c r="E203" s="39" t="str">
        <f t="shared" si="7"/>
        <v>Еще фото</v>
      </c>
      <c r="F203" s="13" t="s">
        <v>56</v>
      </c>
      <c r="G203" s="24" t="s">
        <v>102</v>
      </c>
      <c r="H203" s="24" t="s">
        <v>90</v>
      </c>
      <c r="I203" s="24" t="s">
        <v>165</v>
      </c>
      <c r="J203" s="14" t="s">
        <v>28</v>
      </c>
      <c r="K203" s="15" t="s">
        <v>29</v>
      </c>
      <c r="L203" s="57"/>
      <c r="M203" s="14" t="s">
        <v>190</v>
      </c>
      <c r="N203" s="14" t="s">
        <v>31</v>
      </c>
      <c r="O203" s="14"/>
      <c r="P203" s="15" t="s">
        <v>299</v>
      </c>
      <c r="Q203" s="16">
        <v>20599</v>
      </c>
      <c r="R203" s="17">
        <v>45</v>
      </c>
      <c r="S203" s="18">
        <v>13028.8675</v>
      </c>
      <c r="T203" s="19" t="s">
        <v>98</v>
      </c>
      <c r="U203" s="20" t="s">
        <v>115</v>
      </c>
      <c r="V203" s="22">
        <v>42</v>
      </c>
      <c r="W203" s="22">
        <v>24</v>
      </c>
      <c r="X203" s="23"/>
    </row>
    <row r="204" spans="1:24" s="1" customFormat="1" ht="12.95" customHeight="1" x14ac:dyDescent="0.3">
      <c r="A204" s="24" t="s">
        <v>23</v>
      </c>
      <c r="B204" s="24" t="s">
        <v>187</v>
      </c>
      <c r="C204" s="12" t="s">
        <v>298</v>
      </c>
      <c r="D204" s="54"/>
      <c r="E204" s="39" t="str">
        <f t="shared" si="7"/>
        <v>Еще фото</v>
      </c>
      <c r="F204" s="13" t="s">
        <v>56</v>
      </c>
      <c r="G204" s="24" t="s">
        <v>102</v>
      </c>
      <c r="H204" s="24" t="s">
        <v>90</v>
      </c>
      <c r="I204" s="24" t="s">
        <v>165</v>
      </c>
      <c r="J204" s="14" t="s">
        <v>28</v>
      </c>
      <c r="K204" s="15" t="s">
        <v>29</v>
      </c>
      <c r="L204" s="57"/>
      <c r="M204" s="14" t="s">
        <v>190</v>
      </c>
      <c r="N204" s="14" t="s">
        <v>31</v>
      </c>
      <c r="O204" s="14"/>
      <c r="P204" s="15" t="s">
        <v>299</v>
      </c>
      <c r="Q204" s="16">
        <v>20599</v>
      </c>
      <c r="R204" s="17">
        <v>45</v>
      </c>
      <c r="S204" s="18">
        <v>13028.8675</v>
      </c>
      <c r="T204" s="19" t="s">
        <v>98</v>
      </c>
      <c r="U204" s="20" t="s">
        <v>116</v>
      </c>
      <c r="V204" s="22">
        <v>43</v>
      </c>
      <c r="W204" s="22">
        <v>16</v>
      </c>
      <c r="X204" s="23"/>
    </row>
    <row r="205" spans="1:24" s="1" customFormat="1" ht="18" customHeight="1" x14ac:dyDescent="0.3">
      <c r="A205" s="24" t="s">
        <v>23</v>
      </c>
      <c r="B205" s="24" t="s">
        <v>187</v>
      </c>
      <c r="C205" s="12" t="s">
        <v>298</v>
      </c>
      <c r="D205" s="55"/>
      <c r="E205" s="39" t="str">
        <f t="shared" si="7"/>
        <v>Еще фото</v>
      </c>
      <c r="F205" s="13" t="s">
        <v>56</v>
      </c>
      <c r="G205" s="24" t="s">
        <v>102</v>
      </c>
      <c r="H205" s="24" t="s">
        <v>90</v>
      </c>
      <c r="I205" s="24" t="s">
        <v>165</v>
      </c>
      <c r="J205" s="14" t="s">
        <v>28</v>
      </c>
      <c r="K205" s="15" t="s">
        <v>29</v>
      </c>
      <c r="L205" s="58"/>
      <c r="M205" s="14" t="s">
        <v>190</v>
      </c>
      <c r="N205" s="14" t="s">
        <v>31</v>
      </c>
      <c r="O205" s="14"/>
      <c r="P205" s="15" t="s">
        <v>299</v>
      </c>
      <c r="Q205" s="16">
        <v>20599</v>
      </c>
      <c r="R205" s="17">
        <v>45</v>
      </c>
      <c r="S205" s="18">
        <v>13028.8675</v>
      </c>
      <c r="T205" s="19" t="s">
        <v>98</v>
      </c>
      <c r="U205" s="20" t="s">
        <v>117</v>
      </c>
      <c r="V205" s="28">
        <v>43.5</v>
      </c>
      <c r="W205" s="22">
        <v>4</v>
      </c>
      <c r="X205" s="23"/>
    </row>
    <row r="206" spans="1:24" s="1" customFormat="1" ht="51.95" customHeight="1" x14ac:dyDescent="0.3">
      <c r="A206" s="11" t="s">
        <v>23</v>
      </c>
      <c r="B206" s="11" t="s">
        <v>187</v>
      </c>
      <c r="C206" s="12" t="s">
        <v>300</v>
      </c>
      <c r="D206" s="59"/>
      <c r="E206" s="39" t="str">
        <f>HYPERLINK("https://www.google.ru/search?q=M2002RCC&amp;newwindow=1&amp;tbm=isch","Еще фото")</f>
        <v>Еще фото</v>
      </c>
      <c r="F206" s="13" t="s">
        <v>56</v>
      </c>
      <c r="G206" s="11" t="s">
        <v>102</v>
      </c>
      <c r="H206" s="11" t="s">
        <v>90</v>
      </c>
      <c r="I206" s="14" t="s">
        <v>165</v>
      </c>
      <c r="J206" s="14" t="s">
        <v>28</v>
      </c>
      <c r="K206" s="15" t="s">
        <v>29</v>
      </c>
      <c r="L206" s="56" t="s">
        <v>189</v>
      </c>
      <c r="M206" s="14"/>
      <c r="N206" s="14" t="s">
        <v>58</v>
      </c>
      <c r="O206" s="14"/>
      <c r="P206" s="15" t="s">
        <v>301</v>
      </c>
      <c r="Q206" s="16">
        <v>20599</v>
      </c>
      <c r="R206" s="17">
        <v>45</v>
      </c>
      <c r="S206" s="18">
        <v>13028.8675</v>
      </c>
      <c r="T206" s="19" t="s">
        <v>98</v>
      </c>
      <c r="U206" s="20" t="s">
        <v>204</v>
      </c>
      <c r="V206" s="22">
        <v>36</v>
      </c>
      <c r="W206" s="22">
        <v>2</v>
      </c>
      <c r="X206" s="23"/>
    </row>
    <row r="207" spans="1:24" s="1" customFormat="1" ht="60.95" customHeight="1" x14ac:dyDescent="0.3">
      <c r="A207" s="24" t="s">
        <v>23</v>
      </c>
      <c r="B207" s="24" t="s">
        <v>187</v>
      </c>
      <c r="C207" s="12" t="s">
        <v>300</v>
      </c>
      <c r="D207" s="60"/>
      <c r="E207" s="39" t="str">
        <f>HYPERLINK("https://www.google.ru/search?q=M2002RCC&amp;newwindow=1&amp;tbm=isch","Еще фото")</f>
        <v>Еще фото</v>
      </c>
      <c r="F207" s="13" t="s">
        <v>56</v>
      </c>
      <c r="G207" s="24" t="s">
        <v>102</v>
      </c>
      <c r="H207" s="24" t="s">
        <v>90</v>
      </c>
      <c r="I207" s="24" t="s">
        <v>165</v>
      </c>
      <c r="J207" s="14" t="s">
        <v>28</v>
      </c>
      <c r="K207" s="15" t="s">
        <v>29</v>
      </c>
      <c r="L207" s="58"/>
      <c r="M207" s="14"/>
      <c r="N207" s="14" t="s">
        <v>58</v>
      </c>
      <c r="O207" s="14"/>
      <c r="P207" s="15" t="s">
        <v>301</v>
      </c>
      <c r="Q207" s="16">
        <v>20599</v>
      </c>
      <c r="R207" s="17">
        <v>45</v>
      </c>
      <c r="S207" s="18">
        <v>13028.8675</v>
      </c>
      <c r="T207" s="19" t="s">
        <v>98</v>
      </c>
      <c r="U207" s="20" t="s">
        <v>108</v>
      </c>
      <c r="V207" s="28">
        <v>41.5</v>
      </c>
      <c r="W207" s="22">
        <v>1</v>
      </c>
      <c r="X207" s="23"/>
    </row>
    <row r="208" spans="1:24" s="1" customFormat="1" ht="26.1" customHeight="1" x14ac:dyDescent="0.3">
      <c r="A208" s="11" t="s">
        <v>23</v>
      </c>
      <c r="B208" s="11" t="s">
        <v>187</v>
      </c>
      <c r="C208" s="12" t="s">
        <v>302</v>
      </c>
      <c r="D208" s="53"/>
      <c r="E208" s="39" t="str">
        <f>HYPERLINK("https://www.google.ru/search?q=M2002RDA&amp;newwindow=1&amp;tbm=isch","Еще фото")</f>
        <v>Еще фото</v>
      </c>
      <c r="F208" s="30" t="s">
        <v>138</v>
      </c>
      <c r="G208" s="11" t="s">
        <v>102</v>
      </c>
      <c r="H208" s="11" t="s">
        <v>90</v>
      </c>
      <c r="I208" s="14" t="s">
        <v>165</v>
      </c>
      <c r="J208" s="14" t="s">
        <v>28</v>
      </c>
      <c r="K208" s="15" t="s">
        <v>29</v>
      </c>
      <c r="L208" s="56" t="s">
        <v>189</v>
      </c>
      <c r="M208" s="14"/>
      <c r="N208" s="14" t="s">
        <v>43</v>
      </c>
      <c r="O208" s="14"/>
      <c r="P208" s="15" t="s">
        <v>303</v>
      </c>
      <c r="Q208" s="16">
        <v>24699</v>
      </c>
      <c r="R208" s="17">
        <v>45</v>
      </c>
      <c r="S208" s="18">
        <v>15622.1175</v>
      </c>
      <c r="T208" s="19" t="s">
        <v>98</v>
      </c>
      <c r="U208" s="20" t="s">
        <v>185</v>
      </c>
      <c r="V208" s="22">
        <v>37</v>
      </c>
      <c r="W208" s="22">
        <v>1</v>
      </c>
      <c r="X208" s="23"/>
    </row>
    <row r="209" spans="1:24" s="1" customFormat="1" ht="26.1" customHeight="1" x14ac:dyDescent="0.3">
      <c r="A209" s="24" t="s">
        <v>23</v>
      </c>
      <c r="B209" s="24" t="s">
        <v>187</v>
      </c>
      <c r="C209" s="12" t="s">
        <v>302</v>
      </c>
      <c r="D209" s="54"/>
      <c r="E209" s="39" t="str">
        <f>HYPERLINK("https://www.google.ru/search?q=M2002RDA&amp;newwindow=1&amp;tbm=isch","Еще фото")</f>
        <v>Еще фото</v>
      </c>
      <c r="F209" s="30" t="s">
        <v>138</v>
      </c>
      <c r="G209" s="24" t="s">
        <v>102</v>
      </c>
      <c r="H209" s="24" t="s">
        <v>90</v>
      </c>
      <c r="I209" s="24" t="s">
        <v>165</v>
      </c>
      <c r="J209" s="14" t="s">
        <v>28</v>
      </c>
      <c r="K209" s="15" t="s">
        <v>29</v>
      </c>
      <c r="L209" s="57"/>
      <c r="M209" s="14"/>
      <c r="N209" s="14" t="s">
        <v>43</v>
      </c>
      <c r="O209" s="14"/>
      <c r="P209" s="15" t="s">
        <v>303</v>
      </c>
      <c r="Q209" s="16">
        <v>24699</v>
      </c>
      <c r="R209" s="17">
        <v>45</v>
      </c>
      <c r="S209" s="18">
        <v>15622.1175</v>
      </c>
      <c r="T209" s="19" t="s">
        <v>98</v>
      </c>
      <c r="U209" s="20" t="s">
        <v>157</v>
      </c>
      <c r="V209" s="28">
        <v>39.5</v>
      </c>
      <c r="W209" s="22">
        <v>3</v>
      </c>
      <c r="X209" s="23"/>
    </row>
    <row r="210" spans="1:24" s="1" customFormat="1" ht="26.1" customHeight="1" x14ac:dyDescent="0.3">
      <c r="A210" s="24" t="s">
        <v>23</v>
      </c>
      <c r="B210" s="24" t="s">
        <v>187</v>
      </c>
      <c r="C210" s="12" t="s">
        <v>302</v>
      </c>
      <c r="D210" s="54"/>
      <c r="E210" s="39" t="str">
        <f>HYPERLINK("https://www.google.ru/search?q=M2002RDA&amp;newwindow=1&amp;tbm=isch","Еще фото")</f>
        <v>Еще фото</v>
      </c>
      <c r="F210" s="30" t="s">
        <v>138</v>
      </c>
      <c r="G210" s="24" t="s">
        <v>102</v>
      </c>
      <c r="H210" s="24" t="s">
        <v>90</v>
      </c>
      <c r="I210" s="24" t="s">
        <v>165</v>
      </c>
      <c r="J210" s="14" t="s">
        <v>28</v>
      </c>
      <c r="K210" s="15" t="s">
        <v>29</v>
      </c>
      <c r="L210" s="57"/>
      <c r="M210" s="14"/>
      <c r="N210" s="14" t="s">
        <v>43</v>
      </c>
      <c r="O210" s="14"/>
      <c r="P210" s="15" t="s">
        <v>303</v>
      </c>
      <c r="Q210" s="16">
        <v>24699</v>
      </c>
      <c r="R210" s="17">
        <v>45</v>
      </c>
      <c r="S210" s="18">
        <v>15622.1175</v>
      </c>
      <c r="T210" s="19" t="s">
        <v>98</v>
      </c>
      <c r="U210" s="20" t="s">
        <v>112</v>
      </c>
      <c r="V210" s="28">
        <v>40.5</v>
      </c>
      <c r="W210" s="22">
        <v>13</v>
      </c>
      <c r="X210" s="23"/>
    </row>
    <row r="211" spans="1:24" s="1" customFormat="1" ht="26.1" customHeight="1" x14ac:dyDescent="0.3">
      <c r="A211" s="24" t="s">
        <v>23</v>
      </c>
      <c r="B211" s="24" t="s">
        <v>187</v>
      </c>
      <c r="C211" s="12" t="s">
        <v>302</v>
      </c>
      <c r="D211" s="55"/>
      <c r="E211" s="39" t="str">
        <f>HYPERLINK("https://www.google.ru/search?q=M2002RDA&amp;newwindow=1&amp;tbm=isch","Еще фото")</f>
        <v>Еще фото</v>
      </c>
      <c r="F211" s="30" t="s">
        <v>138</v>
      </c>
      <c r="G211" s="24" t="s">
        <v>102</v>
      </c>
      <c r="H211" s="24" t="s">
        <v>90</v>
      </c>
      <c r="I211" s="24" t="s">
        <v>165</v>
      </c>
      <c r="J211" s="14" t="s">
        <v>28</v>
      </c>
      <c r="K211" s="15" t="s">
        <v>29</v>
      </c>
      <c r="L211" s="58"/>
      <c r="M211" s="14"/>
      <c r="N211" s="14" t="s">
        <v>43</v>
      </c>
      <c r="O211" s="14"/>
      <c r="P211" s="15" t="s">
        <v>303</v>
      </c>
      <c r="Q211" s="16">
        <v>24699</v>
      </c>
      <c r="R211" s="17">
        <v>45</v>
      </c>
      <c r="S211" s="18">
        <v>15622.1175</v>
      </c>
      <c r="T211" s="19" t="s">
        <v>98</v>
      </c>
      <c r="U211" s="20" t="s">
        <v>108</v>
      </c>
      <c r="V211" s="28">
        <v>41.5</v>
      </c>
      <c r="W211" s="22">
        <v>9</v>
      </c>
      <c r="X211" s="23"/>
    </row>
    <row r="212" spans="1:24" s="1" customFormat="1" ht="35.1" customHeight="1" x14ac:dyDescent="0.3">
      <c r="A212" s="11" t="s">
        <v>23</v>
      </c>
      <c r="B212" s="11" t="s">
        <v>187</v>
      </c>
      <c r="C212" s="12" t="s">
        <v>304</v>
      </c>
      <c r="D212" s="53"/>
      <c r="E212" s="39" t="str">
        <f>HYPERLINK("https://www.google.ru/search?q=M2002RDC&amp;newwindow=1&amp;tbm=isch","Еще фото")</f>
        <v>Еще фото</v>
      </c>
      <c r="F212" s="13"/>
      <c r="G212" s="11" t="s">
        <v>102</v>
      </c>
      <c r="H212" s="11" t="s">
        <v>90</v>
      </c>
      <c r="I212" s="14" t="s">
        <v>165</v>
      </c>
      <c r="J212" s="14" t="s">
        <v>28</v>
      </c>
      <c r="K212" s="15" t="s">
        <v>29</v>
      </c>
      <c r="L212" s="56" t="s">
        <v>189</v>
      </c>
      <c r="M212" s="14"/>
      <c r="N212" s="14" t="s">
        <v>175</v>
      </c>
      <c r="O212" s="14"/>
      <c r="P212" s="15" t="s">
        <v>303</v>
      </c>
      <c r="Q212" s="16">
        <v>24699</v>
      </c>
      <c r="R212" s="17">
        <v>45</v>
      </c>
      <c r="S212" s="18">
        <v>15622.1175</v>
      </c>
      <c r="T212" s="19" t="s">
        <v>98</v>
      </c>
      <c r="U212" s="20" t="s">
        <v>204</v>
      </c>
      <c r="V212" s="22">
        <v>36</v>
      </c>
      <c r="W212" s="22">
        <v>2</v>
      </c>
      <c r="X212" s="23"/>
    </row>
    <row r="213" spans="1:24" s="1" customFormat="1" ht="35.1" customHeight="1" x14ac:dyDescent="0.3">
      <c r="A213" s="24" t="s">
        <v>23</v>
      </c>
      <c r="B213" s="24" t="s">
        <v>187</v>
      </c>
      <c r="C213" s="12" t="s">
        <v>304</v>
      </c>
      <c r="D213" s="54"/>
      <c r="E213" s="39" t="str">
        <f>HYPERLINK("https://www.google.ru/search?q=M2002RDC&amp;newwindow=1&amp;tbm=isch","Еще фото")</f>
        <v>Еще фото</v>
      </c>
      <c r="F213" s="13"/>
      <c r="G213" s="24" t="s">
        <v>102</v>
      </c>
      <c r="H213" s="24" t="s">
        <v>90</v>
      </c>
      <c r="I213" s="24" t="s">
        <v>165</v>
      </c>
      <c r="J213" s="14" t="s">
        <v>28</v>
      </c>
      <c r="K213" s="15" t="s">
        <v>29</v>
      </c>
      <c r="L213" s="57"/>
      <c r="M213" s="14"/>
      <c r="N213" s="14" t="s">
        <v>175</v>
      </c>
      <c r="O213" s="14"/>
      <c r="P213" s="15" t="s">
        <v>303</v>
      </c>
      <c r="Q213" s="16">
        <v>24699</v>
      </c>
      <c r="R213" s="17">
        <v>45</v>
      </c>
      <c r="S213" s="18">
        <v>15622.1175</v>
      </c>
      <c r="T213" s="19" t="s">
        <v>98</v>
      </c>
      <c r="U213" s="20" t="s">
        <v>112</v>
      </c>
      <c r="V213" s="28">
        <v>40.5</v>
      </c>
      <c r="W213" s="22">
        <v>2</v>
      </c>
      <c r="X213" s="23"/>
    </row>
    <row r="214" spans="1:24" s="1" customFormat="1" ht="36.950000000000003" customHeight="1" x14ac:dyDescent="0.3">
      <c r="A214" s="24" t="s">
        <v>23</v>
      </c>
      <c r="B214" s="24" t="s">
        <v>187</v>
      </c>
      <c r="C214" s="12" t="s">
        <v>304</v>
      </c>
      <c r="D214" s="55"/>
      <c r="E214" s="39" t="str">
        <f>HYPERLINK("https://www.google.ru/search?q=M2002RDC&amp;newwindow=1&amp;tbm=isch","Еще фото")</f>
        <v>Еще фото</v>
      </c>
      <c r="F214" s="13"/>
      <c r="G214" s="24" t="s">
        <v>102</v>
      </c>
      <c r="H214" s="24" t="s">
        <v>90</v>
      </c>
      <c r="I214" s="24" t="s">
        <v>165</v>
      </c>
      <c r="J214" s="14" t="s">
        <v>28</v>
      </c>
      <c r="K214" s="15" t="s">
        <v>29</v>
      </c>
      <c r="L214" s="58"/>
      <c r="M214" s="14"/>
      <c r="N214" s="14" t="s">
        <v>175</v>
      </c>
      <c r="O214" s="14"/>
      <c r="P214" s="15" t="s">
        <v>303</v>
      </c>
      <c r="Q214" s="16">
        <v>24699</v>
      </c>
      <c r="R214" s="17">
        <v>45</v>
      </c>
      <c r="S214" s="18">
        <v>15622.1175</v>
      </c>
      <c r="T214" s="19" t="s">
        <v>98</v>
      </c>
      <c r="U214" s="20" t="s">
        <v>116</v>
      </c>
      <c r="V214" s="22">
        <v>43</v>
      </c>
      <c r="W214" s="22">
        <v>2</v>
      </c>
      <c r="X214" s="23"/>
    </row>
    <row r="215" spans="1:24" s="1" customFormat="1" ht="108" customHeight="1" x14ac:dyDescent="0.3">
      <c r="A215" s="11" t="s">
        <v>23</v>
      </c>
      <c r="B215" s="11" t="s">
        <v>187</v>
      </c>
      <c r="C215" s="12" t="s">
        <v>305</v>
      </c>
      <c r="D215" s="27"/>
      <c r="E215" s="39" t="str">
        <f>HYPERLINK("https://www.google.ru/search?q=M2002REM&amp;newwindow=1&amp;tbm=isch","Еще фото")</f>
        <v>Еще фото</v>
      </c>
      <c r="F215" s="13"/>
      <c r="G215" s="11" t="s">
        <v>102</v>
      </c>
      <c r="H215" s="11" t="s">
        <v>90</v>
      </c>
      <c r="I215" s="14" t="s">
        <v>165</v>
      </c>
      <c r="J215" s="14" t="s">
        <v>28</v>
      </c>
      <c r="K215" s="15" t="s">
        <v>29</v>
      </c>
      <c r="L215" s="14" t="s">
        <v>306</v>
      </c>
      <c r="M215" s="14" t="s">
        <v>190</v>
      </c>
      <c r="N215" s="14" t="s">
        <v>307</v>
      </c>
      <c r="O215" s="14"/>
      <c r="P215" s="15" t="s">
        <v>308</v>
      </c>
      <c r="Q215" s="16">
        <v>24299</v>
      </c>
      <c r="R215" s="17">
        <v>45</v>
      </c>
      <c r="S215" s="18">
        <v>15369.1175</v>
      </c>
      <c r="T215" s="19" t="s">
        <v>98</v>
      </c>
      <c r="U215" s="20" t="s">
        <v>112</v>
      </c>
      <c r="V215" s="28">
        <v>40.5</v>
      </c>
      <c r="W215" s="22">
        <v>2</v>
      </c>
      <c r="X215" s="23"/>
    </row>
    <row r="216" spans="1:24" s="1" customFormat="1" ht="51.95" customHeight="1" x14ac:dyDescent="0.3">
      <c r="A216" s="11" t="s">
        <v>23</v>
      </c>
      <c r="B216" s="11" t="s">
        <v>187</v>
      </c>
      <c r="C216" s="12" t="s">
        <v>309</v>
      </c>
      <c r="D216" s="59"/>
      <c r="E216" s="39" t="str">
        <f>HYPERLINK("https://www.google.ru/search?q=M2002RPP&amp;newwindow=1&amp;tbm=isch","Еще фото")</f>
        <v>Еще фото</v>
      </c>
      <c r="F216" s="13"/>
      <c r="G216" s="11" t="s">
        <v>102</v>
      </c>
      <c r="H216" s="11" t="s">
        <v>90</v>
      </c>
      <c r="I216" s="14" t="s">
        <v>165</v>
      </c>
      <c r="J216" s="14" t="s">
        <v>28</v>
      </c>
      <c r="K216" s="15" t="s">
        <v>29</v>
      </c>
      <c r="L216" s="56" t="s">
        <v>189</v>
      </c>
      <c r="M216" s="14"/>
      <c r="N216" s="14" t="s">
        <v>175</v>
      </c>
      <c r="O216" s="14"/>
      <c r="P216" s="15" t="s">
        <v>191</v>
      </c>
      <c r="Q216" s="16">
        <v>25299</v>
      </c>
      <c r="R216" s="17">
        <v>45</v>
      </c>
      <c r="S216" s="18">
        <v>16001.6175</v>
      </c>
      <c r="T216" s="19" t="s">
        <v>98</v>
      </c>
      <c r="U216" s="20" t="s">
        <v>112</v>
      </c>
      <c r="V216" s="28">
        <v>40.5</v>
      </c>
      <c r="W216" s="22">
        <v>1</v>
      </c>
      <c r="X216" s="23"/>
    </row>
    <row r="217" spans="1:24" s="1" customFormat="1" ht="60.95" customHeight="1" x14ac:dyDescent="0.3">
      <c r="A217" s="24" t="s">
        <v>23</v>
      </c>
      <c r="B217" s="24" t="s">
        <v>187</v>
      </c>
      <c r="C217" s="12" t="s">
        <v>309</v>
      </c>
      <c r="D217" s="60"/>
      <c r="E217" s="39" t="str">
        <f>HYPERLINK("https://www.google.ru/search?q=M2002RPP&amp;newwindow=1&amp;tbm=isch","Еще фото")</f>
        <v>Еще фото</v>
      </c>
      <c r="F217" s="13"/>
      <c r="G217" s="24" t="s">
        <v>102</v>
      </c>
      <c r="H217" s="24" t="s">
        <v>90</v>
      </c>
      <c r="I217" s="24" t="s">
        <v>165</v>
      </c>
      <c r="J217" s="14" t="s">
        <v>28</v>
      </c>
      <c r="K217" s="15" t="s">
        <v>29</v>
      </c>
      <c r="L217" s="58"/>
      <c r="M217" s="14"/>
      <c r="N217" s="14" t="s">
        <v>175</v>
      </c>
      <c r="O217" s="14"/>
      <c r="P217" s="15" t="s">
        <v>191</v>
      </c>
      <c r="Q217" s="16">
        <v>25299</v>
      </c>
      <c r="R217" s="17">
        <v>45</v>
      </c>
      <c r="S217" s="18">
        <v>16001.6175</v>
      </c>
      <c r="T217" s="19" t="s">
        <v>98</v>
      </c>
      <c r="U217" s="20" t="s">
        <v>115</v>
      </c>
      <c r="V217" s="22">
        <v>42</v>
      </c>
      <c r="W217" s="22">
        <v>1</v>
      </c>
      <c r="X217" s="23"/>
    </row>
    <row r="218" spans="1:24" s="1" customFormat="1" ht="35.1" customHeight="1" x14ac:dyDescent="0.3">
      <c r="A218" s="11" t="s">
        <v>23</v>
      </c>
      <c r="B218" s="11" t="s">
        <v>187</v>
      </c>
      <c r="C218" s="12" t="s">
        <v>310</v>
      </c>
      <c r="D218" s="53"/>
      <c r="E218" s="39" t="str">
        <f>HYPERLINK("https://www.google.ru/search?q=M2002RST&amp;newwindow=1&amp;tbm=isch","Еще фото")</f>
        <v>Еще фото</v>
      </c>
      <c r="F218" s="13" t="s">
        <v>56</v>
      </c>
      <c r="G218" s="11" t="s">
        <v>102</v>
      </c>
      <c r="H218" s="11" t="s">
        <v>90</v>
      </c>
      <c r="I218" s="14" t="s">
        <v>165</v>
      </c>
      <c r="J218" s="14" t="s">
        <v>28</v>
      </c>
      <c r="K218" s="15" t="s">
        <v>29</v>
      </c>
      <c r="L218" s="56" t="s">
        <v>297</v>
      </c>
      <c r="M218" s="14" t="s">
        <v>190</v>
      </c>
      <c r="N218" s="14" t="s">
        <v>43</v>
      </c>
      <c r="O218" s="14"/>
      <c r="P218" s="15" t="s">
        <v>299</v>
      </c>
      <c r="Q218" s="16">
        <v>22799</v>
      </c>
      <c r="R218" s="17">
        <v>45</v>
      </c>
      <c r="S218" s="18">
        <v>14420.3675</v>
      </c>
      <c r="T218" s="19" t="s">
        <v>98</v>
      </c>
      <c r="U218" s="20" t="s">
        <v>99</v>
      </c>
      <c r="V218" s="22">
        <v>39</v>
      </c>
      <c r="W218" s="22">
        <v>1</v>
      </c>
      <c r="X218" s="23"/>
    </row>
    <row r="219" spans="1:24" s="1" customFormat="1" ht="35.1" customHeight="1" x14ac:dyDescent="0.3">
      <c r="A219" s="24" t="s">
        <v>23</v>
      </c>
      <c r="B219" s="24" t="s">
        <v>187</v>
      </c>
      <c r="C219" s="12" t="s">
        <v>310</v>
      </c>
      <c r="D219" s="54"/>
      <c r="E219" s="39" t="str">
        <f>HYPERLINK("https://www.google.ru/search?q=M2002RST&amp;newwindow=1&amp;tbm=isch","Еще фото")</f>
        <v>Еще фото</v>
      </c>
      <c r="F219" s="13" t="s">
        <v>56</v>
      </c>
      <c r="G219" s="24" t="s">
        <v>102</v>
      </c>
      <c r="H219" s="24" t="s">
        <v>90</v>
      </c>
      <c r="I219" s="24" t="s">
        <v>165</v>
      </c>
      <c r="J219" s="14" t="s">
        <v>28</v>
      </c>
      <c r="K219" s="15" t="s">
        <v>29</v>
      </c>
      <c r="L219" s="57"/>
      <c r="M219" s="14" t="s">
        <v>190</v>
      </c>
      <c r="N219" s="14" t="s">
        <v>43</v>
      </c>
      <c r="O219" s="14"/>
      <c r="P219" s="15" t="s">
        <v>299</v>
      </c>
      <c r="Q219" s="16">
        <v>22799</v>
      </c>
      <c r="R219" s="17">
        <v>45</v>
      </c>
      <c r="S219" s="18">
        <v>14420.3675</v>
      </c>
      <c r="T219" s="19" t="s">
        <v>98</v>
      </c>
      <c r="U219" s="20" t="s">
        <v>107</v>
      </c>
      <c r="V219" s="22">
        <v>41</v>
      </c>
      <c r="W219" s="22">
        <v>7</v>
      </c>
      <c r="X219" s="23"/>
    </row>
    <row r="220" spans="1:24" s="1" customFormat="1" ht="36.950000000000003" customHeight="1" x14ac:dyDescent="0.3">
      <c r="A220" s="24" t="s">
        <v>23</v>
      </c>
      <c r="B220" s="24" t="s">
        <v>187</v>
      </c>
      <c r="C220" s="12" t="s">
        <v>310</v>
      </c>
      <c r="D220" s="55"/>
      <c r="E220" s="39" t="str">
        <f>HYPERLINK("https://www.google.ru/search?q=M2002RST&amp;newwindow=1&amp;tbm=isch","Еще фото")</f>
        <v>Еще фото</v>
      </c>
      <c r="F220" s="13" t="s">
        <v>56</v>
      </c>
      <c r="G220" s="24" t="s">
        <v>102</v>
      </c>
      <c r="H220" s="24" t="s">
        <v>90</v>
      </c>
      <c r="I220" s="24" t="s">
        <v>165</v>
      </c>
      <c r="J220" s="14" t="s">
        <v>28</v>
      </c>
      <c r="K220" s="15" t="s">
        <v>29</v>
      </c>
      <c r="L220" s="58"/>
      <c r="M220" s="14" t="s">
        <v>190</v>
      </c>
      <c r="N220" s="14" t="s">
        <v>43</v>
      </c>
      <c r="O220" s="14"/>
      <c r="P220" s="15" t="s">
        <v>299</v>
      </c>
      <c r="Q220" s="16">
        <v>22799</v>
      </c>
      <c r="R220" s="17">
        <v>45</v>
      </c>
      <c r="S220" s="18">
        <v>14420.3675</v>
      </c>
      <c r="T220" s="19" t="s">
        <v>98</v>
      </c>
      <c r="U220" s="20" t="s">
        <v>108</v>
      </c>
      <c r="V220" s="28">
        <v>41.5</v>
      </c>
      <c r="W220" s="22">
        <v>18</v>
      </c>
      <c r="X220" s="23"/>
    </row>
    <row r="221" spans="1:24" s="1" customFormat="1" ht="108" customHeight="1" x14ac:dyDescent="0.3">
      <c r="A221" s="11" t="s">
        <v>23</v>
      </c>
      <c r="B221" s="11" t="s">
        <v>311</v>
      </c>
      <c r="C221" s="12" t="s">
        <v>312</v>
      </c>
      <c r="D221" s="27"/>
      <c r="E221" s="39" t="str">
        <f>HYPERLINK("https://www.google.ru/search?q=M2375RS&amp;newwindow=1&amp;tbm=isch","Еще фото")</f>
        <v>Еще фото</v>
      </c>
      <c r="F221" s="13"/>
      <c r="G221" s="11" t="s">
        <v>102</v>
      </c>
      <c r="H221" s="11" t="s">
        <v>90</v>
      </c>
      <c r="I221" s="14" t="s">
        <v>165</v>
      </c>
      <c r="J221" s="14" t="s">
        <v>28</v>
      </c>
      <c r="K221" s="15" t="s">
        <v>29</v>
      </c>
      <c r="L221" s="14" t="s">
        <v>313</v>
      </c>
      <c r="M221" s="14"/>
      <c r="N221" s="14" t="s">
        <v>43</v>
      </c>
      <c r="O221" s="14"/>
      <c r="P221" s="15" t="s">
        <v>295</v>
      </c>
      <c r="Q221" s="16">
        <v>10899</v>
      </c>
      <c r="R221" s="17">
        <v>45</v>
      </c>
      <c r="S221" s="18">
        <v>6893.6174999999994</v>
      </c>
      <c r="T221" s="19" t="s">
        <v>98</v>
      </c>
      <c r="U221" s="20" t="s">
        <v>107</v>
      </c>
      <c r="V221" s="22">
        <v>41</v>
      </c>
      <c r="W221" s="22">
        <v>4</v>
      </c>
      <c r="X221" s="23"/>
    </row>
    <row r="222" spans="1:24" s="1" customFormat="1" ht="108" customHeight="1" x14ac:dyDescent="0.3">
      <c r="A222" s="11" t="s">
        <v>23</v>
      </c>
      <c r="B222" s="11" t="s">
        <v>314</v>
      </c>
      <c r="C222" s="12" t="s">
        <v>315</v>
      </c>
      <c r="D222" s="27"/>
      <c r="E222" s="39" t="str">
        <f>HYPERLINK("https://www.google.ru/search?q=M603107&amp;newwindow=1&amp;tbm=isch","Еще фото")</f>
        <v>Еще фото</v>
      </c>
      <c r="F222" s="30" t="s">
        <v>138</v>
      </c>
      <c r="G222" s="11" t="s">
        <v>102</v>
      </c>
      <c r="H222" s="11" t="s">
        <v>90</v>
      </c>
      <c r="I222" s="14" t="s">
        <v>165</v>
      </c>
      <c r="J222" s="14" t="s">
        <v>28</v>
      </c>
      <c r="K222" s="15" t="s">
        <v>29</v>
      </c>
      <c r="L222" s="14" t="s">
        <v>316</v>
      </c>
      <c r="M222" s="14"/>
      <c r="N222" s="14" t="s">
        <v>43</v>
      </c>
      <c r="O222" s="14"/>
      <c r="P222" s="15" t="s">
        <v>295</v>
      </c>
      <c r="Q222" s="16">
        <v>13699</v>
      </c>
      <c r="R222" s="17">
        <v>45</v>
      </c>
      <c r="S222" s="18">
        <v>8664.6174999999985</v>
      </c>
      <c r="T222" s="19" t="s">
        <v>98</v>
      </c>
      <c r="U222" s="20" t="s">
        <v>107</v>
      </c>
      <c r="V222" s="22">
        <v>41</v>
      </c>
      <c r="W222" s="22">
        <v>1</v>
      </c>
      <c r="X222" s="23"/>
    </row>
    <row r="223" spans="1:24" s="1" customFormat="1" ht="12.95" customHeight="1" x14ac:dyDescent="0.3">
      <c r="A223" s="11" t="s">
        <v>23</v>
      </c>
      <c r="B223" s="11" t="s">
        <v>314</v>
      </c>
      <c r="C223" s="12" t="s">
        <v>317</v>
      </c>
      <c r="D223" s="53"/>
      <c r="E223" s="39" t="str">
        <f t="shared" ref="E223:E230" si="8">HYPERLINK("https://www.google.ru/search?q=M6032DK&amp;newwindow=1&amp;tbm=isch","Еще фото")</f>
        <v>Еще фото</v>
      </c>
      <c r="F223" s="13"/>
      <c r="G223" s="11" t="s">
        <v>102</v>
      </c>
      <c r="H223" s="11" t="s">
        <v>90</v>
      </c>
      <c r="I223" s="14" t="s">
        <v>165</v>
      </c>
      <c r="J223" s="14" t="s">
        <v>28</v>
      </c>
      <c r="K223" s="15" t="s">
        <v>29</v>
      </c>
      <c r="L223" s="56" t="s">
        <v>318</v>
      </c>
      <c r="M223" s="14"/>
      <c r="N223" s="14" t="s">
        <v>31</v>
      </c>
      <c r="O223" s="14"/>
      <c r="P223" s="15" t="s">
        <v>295</v>
      </c>
      <c r="Q223" s="16">
        <v>13899</v>
      </c>
      <c r="R223" s="17">
        <v>45</v>
      </c>
      <c r="S223" s="18">
        <v>8791.1174999999985</v>
      </c>
      <c r="T223" s="19" t="s">
        <v>98</v>
      </c>
      <c r="U223" s="29" t="s">
        <v>112</v>
      </c>
      <c r="V223" s="28">
        <v>40.5</v>
      </c>
      <c r="W223" s="22">
        <v>2</v>
      </c>
      <c r="X223" s="23"/>
    </row>
    <row r="224" spans="1:24" s="1" customFormat="1" ht="12.95" customHeight="1" x14ac:dyDescent="0.3">
      <c r="A224" s="24" t="s">
        <v>23</v>
      </c>
      <c r="B224" s="24" t="s">
        <v>314</v>
      </c>
      <c r="C224" s="12" t="s">
        <v>317</v>
      </c>
      <c r="D224" s="54"/>
      <c r="E224" s="39" t="str">
        <f t="shared" si="8"/>
        <v>Еще фото</v>
      </c>
      <c r="F224" s="13"/>
      <c r="G224" s="24" t="s">
        <v>102</v>
      </c>
      <c r="H224" s="24" t="s">
        <v>90</v>
      </c>
      <c r="I224" s="24" t="s">
        <v>165</v>
      </c>
      <c r="J224" s="14" t="s">
        <v>28</v>
      </c>
      <c r="K224" s="15" t="s">
        <v>29</v>
      </c>
      <c r="L224" s="57"/>
      <c r="M224" s="14"/>
      <c r="N224" s="14" t="s">
        <v>31</v>
      </c>
      <c r="O224" s="14"/>
      <c r="P224" s="15" t="s">
        <v>295</v>
      </c>
      <c r="Q224" s="16">
        <v>13899</v>
      </c>
      <c r="R224" s="17">
        <v>45</v>
      </c>
      <c r="S224" s="18">
        <v>8791.1174999999985</v>
      </c>
      <c r="T224" s="19" t="s">
        <v>98</v>
      </c>
      <c r="U224" s="20" t="s">
        <v>107</v>
      </c>
      <c r="V224" s="22">
        <v>41</v>
      </c>
      <c r="W224" s="22">
        <v>4</v>
      </c>
      <c r="X224" s="23"/>
    </row>
    <row r="225" spans="1:24" s="1" customFormat="1" ht="12.95" customHeight="1" x14ac:dyDescent="0.3">
      <c r="A225" s="24" t="s">
        <v>23</v>
      </c>
      <c r="B225" s="24" t="s">
        <v>314</v>
      </c>
      <c r="C225" s="12" t="s">
        <v>317</v>
      </c>
      <c r="D225" s="54"/>
      <c r="E225" s="39" t="str">
        <f t="shared" si="8"/>
        <v>Еще фото</v>
      </c>
      <c r="F225" s="13"/>
      <c r="G225" s="24" t="s">
        <v>102</v>
      </c>
      <c r="H225" s="24" t="s">
        <v>90</v>
      </c>
      <c r="I225" s="24" t="s">
        <v>165</v>
      </c>
      <c r="J225" s="14" t="s">
        <v>28</v>
      </c>
      <c r="K225" s="15" t="s">
        <v>29</v>
      </c>
      <c r="L225" s="57"/>
      <c r="M225" s="14"/>
      <c r="N225" s="14" t="s">
        <v>31</v>
      </c>
      <c r="O225" s="14"/>
      <c r="P225" s="15" t="s">
        <v>295</v>
      </c>
      <c r="Q225" s="16">
        <v>13899</v>
      </c>
      <c r="R225" s="17">
        <v>45</v>
      </c>
      <c r="S225" s="18">
        <v>8791.1174999999985</v>
      </c>
      <c r="T225" s="19" t="s">
        <v>98</v>
      </c>
      <c r="U225" s="20" t="s">
        <v>108</v>
      </c>
      <c r="V225" s="28">
        <v>41.5</v>
      </c>
      <c r="W225" s="22">
        <v>8</v>
      </c>
      <c r="X225" s="23"/>
    </row>
    <row r="226" spans="1:24" s="1" customFormat="1" ht="12.95" customHeight="1" x14ac:dyDescent="0.3">
      <c r="A226" s="24" t="s">
        <v>23</v>
      </c>
      <c r="B226" s="24" t="s">
        <v>314</v>
      </c>
      <c r="C226" s="12" t="s">
        <v>317</v>
      </c>
      <c r="D226" s="54"/>
      <c r="E226" s="39" t="str">
        <f t="shared" si="8"/>
        <v>Еще фото</v>
      </c>
      <c r="F226" s="13"/>
      <c r="G226" s="24" t="s">
        <v>102</v>
      </c>
      <c r="H226" s="24" t="s">
        <v>90</v>
      </c>
      <c r="I226" s="24" t="s">
        <v>165</v>
      </c>
      <c r="J226" s="14" t="s">
        <v>28</v>
      </c>
      <c r="K226" s="15" t="s">
        <v>29</v>
      </c>
      <c r="L226" s="57"/>
      <c r="M226" s="14"/>
      <c r="N226" s="14" t="s">
        <v>31</v>
      </c>
      <c r="O226" s="14"/>
      <c r="P226" s="15" t="s">
        <v>295</v>
      </c>
      <c r="Q226" s="16">
        <v>13899</v>
      </c>
      <c r="R226" s="17">
        <v>45</v>
      </c>
      <c r="S226" s="18">
        <v>8791.1174999999985</v>
      </c>
      <c r="T226" s="19" t="s">
        <v>98</v>
      </c>
      <c r="U226" s="20" t="s">
        <v>115</v>
      </c>
      <c r="V226" s="22">
        <v>42</v>
      </c>
      <c r="W226" s="22">
        <v>5</v>
      </c>
      <c r="X226" s="23"/>
    </row>
    <row r="227" spans="1:24" s="1" customFormat="1" ht="12.95" customHeight="1" x14ac:dyDescent="0.3">
      <c r="A227" s="24" t="s">
        <v>23</v>
      </c>
      <c r="B227" s="24" t="s">
        <v>314</v>
      </c>
      <c r="C227" s="12" t="s">
        <v>317</v>
      </c>
      <c r="D227" s="54"/>
      <c r="E227" s="39" t="str">
        <f t="shared" si="8"/>
        <v>Еще фото</v>
      </c>
      <c r="F227" s="13"/>
      <c r="G227" s="24" t="s">
        <v>102</v>
      </c>
      <c r="H227" s="24" t="s">
        <v>90</v>
      </c>
      <c r="I227" s="24" t="s">
        <v>165</v>
      </c>
      <c r="J227" s="14" t="s">
        <v>28</v>
      </c>
      <c r="K227" s="15" t="s">
        <v>29</v>
      </c>
      <c r="L227" s="57"/>
      <c r="M227" s="14"/>
      <c r="N227" s="14" t="s">
        <v>31</v>
      </c>
      <c r="O227" s="14"/>
      <c r="P227" s="15" t="s">
        <v>295</v>
      </c>
      <c r="Q227" s="16">
        <v>13899</v>
      </c>
      <c r="R227" s="17">
        <v>45</v>
      </c>
      <c r="S227" s="18">
        <v>8791.1174999999985</v>
      </c>
      <c r="T227" s="19" t="s">
        <v>98</v>
      </c>
      <c r="U227" s="20" t="s">
        <v>116</v>
      </c>
      <c r="V227" s="22">
        <v>43</v>
      </c>
      <c r="W227" s="22">
        <v>6</v>
      </c>
      <c r="X227" s="23"/>
    </row>
    <row r="228" spans="1:24" s="1" customFormat="1" ht="12.95" customHeight="1" x14ac:dyDescent="0.3">
      <c r="A228" s="24" t="s">
        <v>23</v>
      </c>
      <c r="B228" s="24" t="s">
        <v>314</v>
      </c>
      <c r="C228" s="12" t="s">
        <v>317</v>
      </c>
      <c r="D228" s="54"/>
      <c r="E228" s="39" t="str">
        <f t="shared" si="8"/>
        <v>Еще фото</v>
      </c>
      <c r="F228" s="13"/>
      <c r="G228" s="24" t="s">
        <v>102</v>
      </c>
      <c r="H228" s="24" t="s">
        <v>90</v>
      </c>
      <c r="I228" s="24" t="s">
        <v>165</v>
      </c>
      <c r="J228" s="14" t="s">
        <v>28</v>
      </c>
      <c r="K228" s="15" t="s">
        <v>29</v>
      </c>
      <c r="L228" s="57"/>
      <c r="M228" s="14"/>
      <c r="N228" s="14" t="s">
        <v>31</v>
      </c>
      <c r="O228" s="14"/>
      <c r="P228" s="15" t="s">
        <v>295</v>
      </c>
      <c r="Q228" s="16">
        <v>13899</v>
      </c>
      <c r="R228" s="17">
        <v>45</v>
      </c>
      <c r="S228" s="18">
        <v>8791.1174999999985</v>
      </c>
      <c r="T228" s="19" t="s">
        <v>98</v>
      </c>
      <c r="U228" s="20" t="s">
        <v>117</v>
      </c>
      <c r="V228" s="28">
        <v>43.5</v>
      </c>
      <c r="W228" s="22">
        <v>4</v>
      </c>
      <c r="X228" s="23"/>
    </row>
    <row r="229" spans="1:24" s="1" customFormat="1" ht="12.95" customHeight="1" x14ac:dyDescent="0.3">
      <c r="A229" s="24" t="s">
        <v>23</v>
      </c>
      <c r="B229" s="24" t="s">
        <v>314</v>
      </c>
      <c r="C229" s="12" t="s">
        <v>317</v>
      </c>
      <c r="D229" s="54"/>
      <c r="E229" s="39" t="str">
        <f t="shared" si="8"/>
        <v>Еще фото</v>
      </c>
      <c r="F229" s="13"/>
      <c r="G229" s="24" t="s">
        <v>102</v>
      </c>
      <c r="H229" s="24" t="s">
        <v>90</v>
      </c>
      <c r="I229" s="24" t="s">
        <v>165</v>
      </c>
      <c r="J229" s="14" t="s">
        <v>28</v>
      </c>
      <c r="K229" s="15" t="s">
        <v>29</v>
      </c>
      <c r="L229" s="57"/>
      <c r="M229" s="14"/>
      <c r="N229" s="14" t="s">
        <v>31</v>
      </c>
      <c r="O229" s="14"/>
      <c r="P229" s="15" t="s">
        <v>295</v>
      </c>
      <c r="Q229" s="16">
        <v>13899</v>
      </c>
      <c r="R229" s="17">
        <v>45</v>
      </c>
      <c r="S229" s="18">
        <v>8791.1174999999985</v>
      </c>
      <c r="T229" s="19" t="s">
        <v>98</v>
      </c>
      <c r="U229" s="20" t="s">
        <v>118</v>
      </c>
      <c r="V229" s="22">
        <v>44</v>
      </c>
      <c r="W229" s="22">
        <v>2</v>
      </c>
      <c r="X229" s="23"/>
    </row>
    <row r="230" spans="1:24" s="1" customFormat="1" ht="18" customHeight="1" x14ac:dyDescent="0.3">
      <c r="A230" s="24" t="s">
        <v>23</v>
      </c>
      <c r="B230" s="24" t="s">
        <v>314</v>
      </c>
      <c r="C230" s="12" t="s">
        <v>317</v>
      </c>
      <c r="D230" s="55"/>
      <c r="E230" s="39" t="str">
        <f t="shared" si="8"/>
        <v>Еще фото</v>
      </c>
      <c r="F230" s="13"/>
      <c r="G230" s="24" t="s">
        <v>102</v>
      </c>
      <c r="H230" s="24" t="s">
        <v>90</v>
      </c>
      <c r="I230" s="24" t="s">
        <v>165</v>
      </c>
      <c r="J230" s="14" t="s">
        <v>28</v>
      </c>
      <c r="K230" s="15" t="s">
        <v>29</v>
      </c>
      <c r="L230" s="58"/>
      <c r="M230" s="14"/>
      <c r="N230" s="14" t="s">
        <v>31</v>
      </c>
      <c r="O230" s="14"/>
      <c r="P230" s="15" t="s">
        <v>295</v>
      </c>
      <c r="Q230" s="16">
        <v>13899</v>
      </c>
      <c r="R230" s="17">
        <v>45</v>
      </c>
      <c r="S230" s="18">
        <v>8791.1174999999985</v>
      </c>
      <c r="T230" s="19" t="s">
        <v>98</v>
      </c>
      <c r="U230" s="20" t="s">
        <v>113</v>
      </c>
      <c r="V230" s="28">
        <v>44.5</v>
      </c>
      <c r="W230" s="22">
        <v>1</v>
      </c>
      <c r="X230" s="23"/>
    </row>
    <row r="231" spans="1:24" s="1" customFormat="1" ht="35.1" customHeight="1" x14ac:dyDescent="0.3">
      <c r="A231" s="11" t="s">
        <v>23</v>
      </c>
      <c r="B231" s="11" t="s">
        <v>319</v>
      </c>
      <c r="C231" s="12" t="s">
        <v>320</v>
      </c>
      <c r="D231" s="53"/>
      <c r="E231" s="39" t="str">
        <f>HYPERLINK("https://www.google.ru/search?q=M990BK6&amp;newwindow=1&amp;tbm=isch","Еще фото")</f>
        <v>Еще фото</v>
      </c>
      <c r="F231" s="13"/>
      <c r="G231" s="11" t="s">
        <v>102</v>
      </c>
      <c r="H231" s="11" t="s">
        <v>90</v>
      </c>
      <c r="I231" s="14" t="s">
        <v>165</v>
      </c>
      <c r="J231" s="14" t="s">
        <v>28</v>
      </c>
      <c r="K231" s="15" t="s">
        <v>29</v>
      </c>
      <c r="L231" s="56" t="s">
        <v>321</v>
      </c>
      <c r="M231" s="14" t="s">
        <v>322</v>
      </c>
      <c r="N231" s="14" t="s">
        <v>31</v>
      </c>
      <c r="O231" s="14"/>
      <c r="P231" s="15" t="s">
        <v>303</v>
      </c>
      <c r="Q231" s="16">
        <v>37999</v>
      </c>
      <c r="R231" s="17">
        <v>45</v>
      </c>
      <c r="S231" s="18">
        <v>24034.3675</v>
      </c>
      <c r="T231" s="19" t="s">
        <v>98</v>
      </c>
      <c r="U231" s="20" t="s">
        <v>157</v>
      </c>
      <c r="V231" s="28">
        <v>39.5</v>
      </c>
      <c r="W231" s="22">
        <v>1</v>
      </c>
      <c r="X231" s="23"/>
    </row>
    <row r="232" spans="1:24" s="1" customFormat="1" ht="35.1" customHeight="1" x14ac:dyDescent="0.3">
      <c r="A232" s="24" t="s">
        <v>23</v>
      </c>
      <c r="B232" s="24" t="s">
        <v>319</v>
      </c>
      <c r="C232" s="12" t="s">
        <v>320</v>
      </c>
      <c r="D232" s="54"/>
      <c r="E232" s="39" t="str">
        <f>HYPERLINK("https://www.google.ru/search?q=M990BK6&amp;newwindow=1&amp;tbm=isch","Еще фото")</f>
        <v>Еще фото</v>
      </c>
      <c r="F232" s="13"/>
      <c r="G232" s="24" t="s">
        <v>102</v>
      </c>
      <c r="H232" s="24" t="s">
        <v>90</v>
      </c>
      <c r="I232" s="24" t="s">
        <v>165</v>
      </c>
      <c r="J232" s="14" t="s">
        <v>28</v>
      </c>
      <c r="K232" s="15" t="s">
        <v>29</v>
      </c>
      <c r="L232" s="57"/>
      <c r="M232" s="14" t="s">
        <v>322</v>
      </c>
      <c r="N232" s="14" t="s">
        <v>31</v>
      </c>
      <c r="O232" s="14"/>
      <c r="P232" s="15" t="s">
        <v>303</v>
      </c>
      <c r="Q232" s="16">
        <v>37999</v>
      </c>
      <c r="R232" s="17">
        <v>45</v>
      </c>
      <c r="S232" s="18">
        <v>24034.3675</v>
      </c>
      <c r="T232" s="19" t="s">
        <v>98</v>
      </c>
      <c r="U232" s="20" t="s">
        <v>112</v>
      </c>
      <c r="V232" s="28">
        <v>40.5</v>
      </c>
      <c r="W232" s="22">
        <v>1</v>
      </c>
      <c r="X232" s="23"/>
    </row>
    <row r="233" spans="1:24" s="1" customFormat="1" ht="36.950000000000003" customHeight="1" x14ac:dyDescent="0.3">
      <c r="A233" s="24" t="s">
        <v>23</v>
      </c>
      <c r="B233" s="24" t="s">
        <v>319</v>
      </c>
      <c r="C233" s="12" t="s">
        <v>320</v>
      </c>
      <c r="D233" s="55"/>
      <c r="E233" s="39" t="str">
        <f>HYPERLINK("https://www.google.ru/search?q=M990BK6&amp;newwindow=1&amp;tbm=isch","Еще фото")</f>
        <v>Еще фото</v>
      </c>
      <c r="F233" s="13"/>
      <c r="G233" s="24" t="s">
        <v>102</v>
      </c>
      <c r="H233" s="24" t="s">
        <v>90</v>
      </c>
      <c r="I233" s="24" t="s">
        <v>165</v>
      </c>
      <c r="J233" s="14" t="s">
        <v>28</v>
      </c>
      <c r="K233" s="15" t="s">
        <v>29</v>
      </c>
      <c r="L233" s="58"/>
      <c r="M233" s="14" t="s">
        <v>322</v>
      </c>
      <c r="N233" s="14" t="s">
        <v>31</v>
      </c>
      <c r="O233" s="14"/>
      <c r="P233" s="15" t="s">
        <v>303</v>
      </c>
      <c r="Q233" s="16">
        <v>37999</v>
      </c>
      <c r="R233" s="17">
        <v>45</v>
      </c>
      <c r="S233" s="18">
        <v>24034.3675</v>
      </c>
      <c r="T233" s="19" t="s">
        <v>98</v>
      </c>
      <c r="U233" s="20" t="s">
        <v>108</v>
      </c>
      <c r="V233" s="28">
        <v>41.5</v>
      </c>
      <c r="W233" s="22">
        <v>1</v>
      </c>
      <c r="X233" s="23"/>
    </row>
    <row r="234" spans="1:24" s="1" customFormat="1" ht="26.1" customHeight="1" x14ac:dyDescent="0.3">
      <c r="A234" s="11" t="s">
        <v>23</v>
      </c>
      <c r="B234" s="11" t="s">
        <v>323</v>
      </c>
      <c r="C234" s="12" t="s">
        <v>324</v>
      </c>
      <c r="D234" s="53"/>
      <c r="E234" s="39" t="str">
        <f>HYPERLINK("https://www.google.ru/search?q=M990GL6&amp;newwindow=1&amp;tbm=isch","Еще фото")</f>
        <v>Еще фото</v>
      </c>
      <c r="F234" s="30" t="s">
        <v>138</v>
      </c>
      <c r="G234" s="11" t="s">
        <v>102</v>
      </c>
      <c r="H234" s="11" t="s">
        <v>90</v>
      </c>
      <c r="I234" s="14" t="s">
        <v>165</v>
      </c>
      <c r="J234" s="14" t="s">
        <v>28</v>
      </c>
      <c r="K234" s="15" t="s">
        <v>29</v>
      </c>
      <c r="L234" s="56" t="s">
        <v>325</v>
      </c>
      <c r="M234" s="14"/>
      <c r="N234" s="14" t="s">
        <v>43</v>
      </c>
      <c r="O234" s="14"/>
      <c r="P234" s="15" t="s">
        <v>303</v>
      </c>
      <c r="Q234" s="16">
        <v>36399</v>
      </c>
      <c r="R234" s="17">
        <v>45</v>
      </c>
      <c r="S234" s="18">
        <v>23022.3675</v>
      </c>
      <c r="T234" s="19" t="s">
        <v>98</v>
      </c>
      <c r="U234" s="20" t="s">
        <v>99</v>
      </c>
      <c r="V234" s="22">
        <v>39</v>
      </c>
      <c r="W234" s="22">
        <v>1</v>
      </c>
      <c r="X234" s="23"/>
    </row>
    <row r="235" spans="1:24" s="1" customFormat="1" ht="26.1" customHeight="1" x14ac:dyDescent="0.3">
      <c r="A235" s="24" t="s">
        <v>23</v>
      </c>
      <c r="B235" s="24" t="s">
        <v>323</v>
      </c>
      <c r="C235" s="12" t="s">
        <v>324</v>
      </c>
      <c r="D235" s="54"/>
      <c r="E235" s="39" t="str">
        <f>HYPERLINK("https://www.google.ru/search?q=M990GL6&amp;newwindow=1&amp;tbm=isch","Еще фото")</f>
        <v>Еще фото</v>
      </c>
      <c r="F235" s="30" t="s">
        <v>138</v>
      </c>
      <c r="G235" s="24" t="s">
        <v>102</v>
      </c>
      <c r="H235" s="24" t="s">
        <v>90</v>
      </c>
      <c r="I235" s="24" t="s">
        <v>165</v>
      </c>
      <c r="J235" s="14" t="s">
        <v>28</v>
      </c>
      <c r="K235" s="15" t="s">
        <v>29</v>
      </c>
      <c r="L235" s="57"/>
      <c r="M235" s="14"/>
      <c r="N235" s="14" t="s">
        <v>43</v>
      </c>
      <c r="O235" s="14"/>
      <c r="P235" s="15" t="s">
        <v>303</v>
      </c>
      <c r="Q235" s="16">
        <v>36399</v>
      </c>
      <c r="R235" s="17">
        <v>45</v>
      </c>
      <c r="S235" s="18">
        <v>23022.3675</v>
      </c>
      <c r="T235" s="19" t="s">
        <v>98</v>
      </c>
      <c r="U235" s="20" t="s">
        <v>157</v>
      </c>
      <c r="V235" s="28">
        <v>39.5</v>
      </c>
      <c r="W235" s="22">
        <v>5</v>
      </c>
      <c r="X235" s="23"/>
    </row>
    <row r="236" spans="1:24" s="1" customFormat="1" ht="26.1" customHeight="1" x14ac:dyDescent="0.3">
      <c r="A236" s="24" t="s">
        <v>23</v>
      </c>
      <c r="B236" s="24" t="s">
        <v>323</v>
      </c>
      <c r="C236" s="12" t="s">
        <v>324</v>
      </c>
      <c r="D236" s="54"/>
      <c r="E236" s="39" t="str">
        <f>HYPERLINK("https://www.google.ru/search?q=M990GL6&amp;newwindow=1&amp;tbm=isch","Еще фото")</f>
        <v>Еще фото</v>
      </c>
      <c r="F236" s="30" t="s">
        <v>138</v>
      </c>
      <c r="G236" s="24" t="s">
        <v>102</v>
      </c>
      <c r="H236" s="24" t="s">
        <v>90</v>
      </c>
      <c r="I236" s="24" t="s">
        <v>165</v>
      </c>
      <c r="J236" s="14" t="s">
        <v>28</v>
      </c>
      <c r="K236" s="15" t="s">
        <v>29</v>
      </c>
      <c r="L236" s="57"/>
      <c r="M236" s="14"/>
      <c r="N236" s="14" t="s">
        <v>43</v>
      </c>
      <c r="O236" s="14"/>
      <c r="P236" s="15" t="s">
        <v>303</v>
      </c>
      <c r="Q236" s="16">
        <v>36399</v>
      </c>
      <c r="R236" s="17">
        <v>45</v>
      </c>
      <c r="S236" s="18">
        <v>23022.3675</v>
      </c>
      <c r="T236" s="19" t="s">
        <v>98</v>
      </c>
      <c r="U236" s="20" t="s">
        <v>112</v>
      </c>
      <c r="V236" s="28">
        <v>40.5</v>
      </c>
      <c r="W236" s="22">
        <v>5</v>
      </c>
      <c r="X236" s="23"/>
    </row>
    <row r="237" spans="1:24" s="1" customFormat="1" ht="26.1" customHeight="1" x14ac:dyDescent="0.3">
      <c r="A237" s="24" t="s">
        <v>23</v>
      </c>
      <c r="B237" s="24" t="s">
        <v>323</v>
      </c>
      <c r="C237" s="12" t="s">
        <v>324</v>
      </c>
      <c r="D237" s="55"/>
      <c r="E237" s="39" t="str">
        <f>HYPERLINK("https://www.google.ru/search?q=M990GL6&amp;newwindow=1&amp;tbm=isch","Еще фото")</f>
        <v>Еще фото</v>
      </c>
      <c r="F237" s="30" t="s">
        <v>138</v>
      </c>
      <c r="G237" s="24" t="s">
        <v>102</v>
      </c>
      <c r="H237" s="24" t="s">
        <v>90</v>
      </c>
      <c r="I237" s="24" t="s">
        <v>165</v>
      </c>
      <c r="J237" s="14" t="s">
        <v>28</v>
      </c>
      <c r="K237" s="15" t="s">
        <v>29</v>
      </c>
      <c r="L237" s="58"/>
      <c r="M237" s="14"/>
      <c r="N237" s="14" t="s">
        <v>43</v>
      </c>
      <c r="O237" s="14"/>
      <c r="P237" s="15" t="s">
        <v>303</v>
      </c>
      <c r="Q237" s="16">
        <v>36399</v>
      </c>
      <c r="R237" s="17">
        <v>45</v>
      </c>
      <c r="S237" s="18">
        <v>23022.3675</v>
      </c>
      <c r="T237" s="19" t="s">
        <v>98</v>
      </c>
      <c r="U237" s="20" t="s">
        <v>107</v>
      </c>
      <c r="V237" s="22">
        <v>41</v>
      </c>
      <c r="W237" s="22">
        <v>1</v>
      </c>
      <c r="X237" s="23"/>
    </row>
    <row r="238" spans="1:24" s="1" customFormat="1" ht="108" customHeight="1" x14ac:dyDescent="0.3">
      <c r="A238" s="11" t="s">
        <v>23</v>
      </c>
      <c r="B238" s="11" t="s">
        <v>326</v>
      </c>
      <c r="C238" s="12" t="s">
        <v>327</v>
      </c>
      <c r="D238" s="27"/>
      <c r="E238" s="39" t="str">
        <f>HYPERLINK("https://www.google.ru/search?q=ML373OK2&amp;newwindow=1&amp;tbm=isch","Еще фото")</f>
        <v>Еще фото</v>
      </c>
      <c r="F238" s="13"/>
      <c r="G238" s="11" t="s">
        <v>102</v>
      </c>
      <c r="H238" s="11" t="s">
        <v>90</v>
      </c>
      <c r="I238" s="14" t="s">
        <v>165</v>
      </c>
      <c r="J238" s="14" t="s">
        <v>28</v>
      </c>
      <c r="K238" s="15" t="s">
        <v>29</v>
      </c>
      <c r="L238" s="14" t="s">
        <v>328</v>
      </c>
      <c r="M238" s="14" t="s">
        <v>259</v>
      </c>
      <c r="N238" s="14" t="s">
        <v>69</v>
      </c>
      <c r="O238" s="14"/>
      <c r="P238" s="15" t="s">
        <v>329</v>
      </c>
      <c r="Q238" s="16">
        <v>14199</v>
      </c>
      <c r="R238" s="17">
        <v>45</v>
      </c>
      <c r="S238" s="18">
        <v>8980.8674999999985</v>
      </c>
      <c r="T238" s="19" t="s">
        <v>98</v>
      </c>
      <c r="U238" s="20" t="s">
        <v>177</v>
      </c>
      <c r="V238" s="28">
        <v>36.5</v>
      </c>
      <c r="W238" s="22">
        <v>1</v>
      </c>
      <c r="X238" s="23"/>
    </row>
    <row r="239" spans="1:24" s="1" customFormat="1" ht="108" customHeight="1" x14ac:dyDescent="0.3">
      <c r="A239" s="11" t="s">
        <v>23</v>
      </c>
      <c r="B239" s="11" t="s">
        <v>330</v>
      </c>
      <c r="C239" s="12" t="s">
        <v>331</v>
      </c>
      <c r="D239" s="27"/>
      <c r="E239" s="39" t="str">
        <f>HYPERLINK("https://www.google.ru/search?q=ML408T&amp;newwindow=1&amp;tbm=isch","Еще фото")</f>
        <v>Еще фото</v>
      </c>
      <c r="F239" s="13"/>
      <c r="G239" s="11" t="s">
        <v>102</v>
      </c>
      <c r="H239" s="11" t="s">
        <v>90</v>
      </c>
      <c r="I239" s="14" t="s">
        <v>165</v>
      </c>
      <c r="J239" s="14" t="s">
        <v>28</v>
      </c>
      <c r="K239" s="15" t="s">
        <v>29</v>
      </c>
      <c r="L239" s="14" t="s">
        <v>332</v>
      </c>
      <c r="M239" s="14"/>
      <c r="N239" s="14" t="s">
        <v>175</v>
      </c>
      <c r="O239" s="14"/>
      <c r="P239" s="15" t="s">
        <v>111</v>
      </c>
      <c r="Q239" s="16">
        <v>12399</v>
      </c>
      <c r="R239" s="17">
        <v>45</v>
      </c>
      <c r="S239" s="18">
        <v>7842.3674999999994</v>
      </c>
      <c r="T239" s="19" t="s">
        <v>98</v>
      </c>
      <c r="U239" s="20" t="s">
        <v>186</v>
      </c>
      <c r="V239" s="28">
        <v>37.5</v>
      </c>
      <c r="W239" s="22">
        <v>1</v>
      </c>
      <c r="X239" s="23"/>
    </row>
    <row r="240" spans="1:24" s="1" customFormat="1" ht="108" customHeight="1" x14ac:dyDescent="0.3">
      <c r="A240" s="11" t="s">
        <v>23</v>
      </c>
      <c r="B240" s="11" t="s">
        <v>267</v>
      </c>
      <c r="C240" s="12" t="s">
        <v>333</v>
      </c>
      <c r="D240" s="27"/>
      <c r="E240" s="39" t="str">
        <f>HYPERLINK("https://www.google.ru/search?q=ML574EVB&amp;newwindow=1&amp;tbm=isch","Еще фото")</f>
        <v>Еще фото</v>
      </c>
      <c r="F240" s="13" t="s">
        <v>56</v>
      </c>
      <c r="G240" s="11" t="s">
        <v>102</v>
      </c>
      <c r="H240" s="11" t="s">
        <v>90</v>
      </c>
      <c r="I240" s="14" t="s">
        <v>165</v>
      </c>
      <c r="J240" s="14" t="s">
        <v>28</v>
      </c>
      <c r="K240" s="15" t="s">
        <v>29</v>
      </c>
      <c r="L240" s="14" t="s">
        <v>334</v>
      </c>
      <c r="M240" s="14"/>
      <c r="N240" s="14" t="s">
        <v>31</v>
      </c>
      <c r="O240" s="14"/>
      <c r="P240" s="15" t="s">
        <v>299</v>
      </c>
      <c r="Q240" s="16">
        <v>15099</v>
      </c>
      <c r="R240" s="17">
        <v>45</v>
      </c>
      <c r="S240" s="18">
        <v>9550.1175000000003</v>
      </c>
      <c r="T240" s="19" t="s">
        <v>98</v>
      </c>
      <c r="U240" s="20" t="s">
        <v>112</v>
      </c>
      <c r="V240" s="28">
        <v>40.5</v>
      </c>
      <c r="W240" s="22">
        <v>2</v>
      </c>
      <c r="X240" s="23"/>
    </row>
    <row r="241" spans="1:24" s="1" customFormat="1" ht="51.95" customHeight="1" x14ac:dyDescent="0.3">
      <c r="A241" s="11" t="s">
        <v>23</v>
      </c>
      <c r="B241" s="11" t="s">
        <v>267</v>
      </c>
      <c r="C241" s="12" t="s">
        <v>335</v>
      </c>
      <c r="D241" s="59"/>
      <c r="E241" s="39" t="str">
        <f>HYPERLINK("https://www.google.ru/search?q=ML574EVE&amp;newwindow=1&amp;tbm=isch","Еще фото")</f>
        <v>Еще фото</v>
      </c>
      <c r="F241" s="13" t="s">
        <v>56</v>
      </c>
      <c r="G241" s="11" t="s">
        <v>102</v>
      </c>
      <c r="H241" s="11" t="s">
        <v>90</v>
      </c>
      <c r="I241" s="14" t="s">
        <v>165</v>
      </c>
      <c r="J241" s="14" t="s">
        <v>28</v>
      </c>
      <c r="K241" s="15" t="s">
        <v>29</v>
      </c>
      <c r="L241" s="56" t="s">
        <v>336</v>
      </c>
      <c r="M241" s="14"/>
      <c r="N241" s="14" t="s">
        <v>31</v>
      </c>
      <c r="O241" s="14"/>
      <c r="P241" s="15" t="s">
        <v>295</v>
      </c>
      <c r="Q241" s="16">
        <v>15099</v>
      </c>
      <c r="R241" s="17">
        <v>45</v>
      </c>
      <c r="S241" s="18">
        <v>9550.1175000000003</v>
      </c>
      <c r="T241" s="19" t="s">
        <v>98</v>
      </c>
      <c r="U241" s="20" t="s">
        <v>112</v>
      </c>
      <c r="V241" s="28">
        <v>40.5</v>
      </c>
      <c r="W241" s="22">
        <v>1</v>
      </c>
      <c r="X241" s="23"/>
    </row>
    <row r="242" spans="1:24" s="1" customFormat="1" ht="60.95" customHeight="1" x14ac:dyDescent="0.3">
      <c r="A242" s="24" t="s">
        <v>23</v>
      </c>
      <c r="B242" s="24" t="s">
        <v>267</v>
      </c>
      <c r="C242" s="12" t="s">
        <v>335</v>
      </c>
      <c r="D242" s="60"/>
      <c r="E242" s="39" t="str">
        <f>HYPERLINK("https://www.google.ru/search?q=ML574EVE&amp;newwindow=1&amp;tbm=isch","Еще фото")</f>
        <v>Еще фото</v>
      </c>
      <c r="F242" s="13" t="s">
        <v>56</v>
      </c>
      <c r="G242" s="24" t="s">
        <v>102</v>
      </c>
      <c r="H242" s="24" t="s">
        <v>90</v>
      </c>
      <c r="I242" s="24" t="s">
        <v>165</v>
      </c>
      <c r="J242" s="14" t="s">
        <v>28</v>
      </c>
      <c r="K242" s="15" t="s">
        <v>29</v>
      </c>
      <c r="L242" s="58"/>
      <c r="M242" s="14"/>
      <c r="N242" s="14" t="s">
        <v>31</v>
      </c>
      <c r="O242" s="14"/>
      <c r="P242" s="15" t="s">
        <v>295</v>
      </c>
      <c r="Q242" s="16">
        <v>15099</v>
      </c>
      <c r="R242" s="17">
        <v>45</v>
      </c>
      <c r="S242" s="18">
        <v>9550.1175000000003</v>
      </c>
      <c r="T242" s="19" t="s">
        <v>98</v>
      </c>
      <c r="U242" s="20" t="s">
        <v>108</v>
      </c>
      <c r="V242" s="28">
        <v>41.5</v>
      </c>
      <c r="W242" s="22">
        <v>1</v>
      </c>
      <c r="X242" s="23"/>
    </row>
    <row r="243" spans="1:24" s="1" customFormat="1" ht="108" customHeight="1" x14ac:dyDescent="0.3">
      <c r="A243" s="11" t="s">
        <v>23</v>
      </c>
      <c r="B243" s="11" t="s">
        <v>267</v>
      </c>
      <c r="C243" s="12" t="s">
        <v>337</v>
      </c>
      <c r="D243" s="27"/>
      <c r="E243" s="39" t="str">
        <f>HYPERLINK("https://www.google.ru/search?q=ML574EVN&amp;newwindow=1&amp;tbm=isch","Еще фото")</f>
        <v>Еще фото</v>
      </c>
      <c r="F243" s="13" t="s">
        <v>56</v>
      </c>
      <c r="G243" s="11" t="s">
        <v>102</v>
      </c>
      <c r="H243" s="11" t="s">
        <v>90</v>
      </c>
      <c r="I243" s="14" t="s">
        <v>165</v>
      </c>
      <c r="J243" s="14" t="s">
        <v>28</v>
      </c>
      <c r="K243" s="15" t="s">
        <v>29</v>
      </c>
      <c r="L243" s="14" t="s">
        <v>336</v>
      </c>
      <c r="M243" s="14"/>
      <c r="N243" s="14" t="s">
        <v>69</v>
      </c>
      <c r="O243" s="14"/>
      <c r="P243" s="15" t="s">
        <v>295</v>
      </c>
      <c r="Q243" s="16">
        <v>15199</v>
      </c>
      <c r="R243" s="17">
        <v>45</v>
      </c>
      <c r="S243" s="18">
        <v>9613.3675000000003</v>
      </c>
      <c r="T243" s="19" t="s">
        <v>98</v>
      </c>
      <c r="U243" s="20" t="s">
        <v>107</v>
      </c>
      <c r="V243" s="22">
        <v>41</v>
      </c>
      <c r="W243" s="22">
        <v>2</v>
      </c>
      <c r="X243" s="23"/>
    </row>
    <row r="244" spans="1:24" s="1" customFormat="1" ht="108" customHeight="1" x14ac:dyDescent="0.3">
      <c r="A244" s="11" t="s">
        <v>23</v>
      </c>
      <c r="B244" s="11" t="s">
        <v>338</v>
      </c>
      <c r="C244" s="12" t="s">
        <v>339</v>
      </c>
      <c r="D244" s="27"/>
      <c r="E244" s="39" t="str">
        <f>HYPERLINK("https://www.google.ru/search?q=MR530AA&amp;newwindow=1&amp;tbm=isch","Еще фото")</f>
        <v>Еще фото</v>
      </c>
      <c r="F244" s="13"/>
      <c r="G244" s="11" t="s">
        <v>102</v>
      </c>
      <c r="H244" s="11" t="s">
        <v>90</v>
      </c>
      <c r="I244" s="14" t="s">
        <v>165</v>
      </c>
      <c r="J244" s="14" t="s">
        <v>28</v>
      </c>
      <c r="K244" s="15" t="s">
        <v>166</v>
      </c>
      <c r="L244" s="14" t="s">
        <v>340</v>
      </c>
      <c r="M244" s="14" t="s">
        <v>341</v>
      </c>
      <c r="N244" s="14" t="s">
        <v>58</v>
      </c>
      <c r="O244" s="14"/>
      <c r="P244" s="15" t="s">
        <v>111</v>
      </c>
      <c r="Q244" s="16">
        <v>16499</v>
      </c>
      <c r="R244" s="17">
        <v>45</v>
      </c>
      <c r="S244" s="18">
        <v>10435.6175</v>
      </c>
      <c r="T244" s="19" t="s">
        <v>98</v>
      </c>
      <c r="U244" s="20" t="s">
        <v>112</v>
      </c>
      <c r="V244" s="28">
        <v>40.5</v>
      </c>
      <c r="W244" s="22">
        <v>1</v>
      </c>
      <c r="X244" s="23"/>
    </row>
    <row r="245" spans="1:24" s="1" customFormat="1" ht="108" customHeight="1" x14ac:dyDescent="0.3">
      <c r="A245" s="11" t="s">
        <v>23</v>
      </c>
      <c r="B245" s="11" t="s">
        <v>338</v>
      </c>
      <c r="C245" s="12" t="s">
        <v>342</v>
      </c>
      <c r="D245" s="27"/>
      <c r="E245" s="39" t="str">
        <f>HYPERLINK("https://www.google.ru/search?q=MR530AD&amp;newwindow=1&amp;tbm=isch","Еще фото")</f>
        <v>Еще фото</v>
      </c>
      <c r="F245" s="13"/>
      <c r="G245" s="11" t="s">
        <v>102</v>
      </c>
      <c r="H245" s="11" t="s">
        <v>90</v>
      </c>
      <c r="I245" s="14" t="s">
        <v>165</v>
      </c>
      <c r="J245" s="14" t="s">
        <v>28</v>
      </c>
      <c r="K245" s="15" t="s">
        <v>166</v>
      </c>
      <c r="L245" s="14" t="s">
        <v>340</v>
      </c>
      <c r="M245" s="14" t="s">
        <v>341</v>
      </c>
      <c r="N245" s="14" t="s">
        <v>175</v>
      </c>
      <c r="O245" s="14"/>
      <c r="P245" s="15" t="s">
        <v>127</v>
      </c>
      <c r="Q245" s="16">
        <v>13699</v>
      </c>
      <c r="R245" s="17">
        <v>45</v>
      </c>
      <c r="S245" s="18">
        <v>8664.6174999999985</v>
      </c>
      <c r="T245" s="19" t="s">
        <v>98</v>
      </c>
      <c r="U245" s="20" t="s">
        <v>108</v>
      </c>
      <c r="V245" s="28">
        <v>41.5</v>
      </c>
      <c r="W245" s="22">
        <v>2</v>
      </c>
      <c r="X245" s="23"/>
    </row>
    <row r="246" spans="1:24" s="1" customFormat="1" ht="51.95" customHeight="1" x14ac:dyDescent="0.3">
      <c r="A246" s="11" t="s">
        <v>23</v>
      </c>
      <c r="B246" s="11" t="s">
        <v>338</v>
      </c>
      <c r="C246" s="12" t="s">
        <v>343</v>
      </c>
      <c r="D246" s="59"/>
      <c r="E246" s="39" t="str">
        <f>HYPERLINK("https://www.google.ru/search?q=MR530CC&amp;newwindow=1&amp;tbm=isch","Еще фото")</f>
        <v>Еще фото</v>
      </c>
      <c r="F246" s="13" t="s">
        <v>56</v>
      </c>
      <c r="G246" s="11" t="s">
        <v>102</v>
      </c>
      <c r="H246" s="11" t="s">
        <v>90</v>
      </c>
      <c r="I246" s="14" t="s">
        <v>165</v>
      </c>
      <c r="J246" s="14" t="s">
        <v>28</v>
      </c>
      <c r="K246" s="15" t="s">
        <v>166</v>
      </c>
      <c r="L246" s="56" t="s">
        <v>340</v>
      </c>
      <c r="M246" s="14" t="s">
        <v>341</v>
      </c>
      <c r="N246" s="14" t="s">
        <v>31</v>
      </c>
      <c r="O246" s="14"/>
      <c r="P246" s="15" t="s">
        <v>111</v>
      </c>
      <c r="Q246" s="16">
        <v>17999</v>
      </c>
      <c r="R246" s="17">
        <v>45</v>
      </c>
      <c r="S246" s="18">
        <v>11384.3675</v>
      </c>
      <c r="T246" s="19" t="s">
        <v>98</v>
      </c>
      <c r="U246" s="20" t="s">
        <v>157</v>
      </c>
      <c r="V246" s="28">
        <v>39.5</v>
      </c>
      <c r="W246" s="22">
        <v>1</v>
      </c>
      <c r="X246" s="23"/>
    </row>
    <row r="247" spans="1:24" s="1" customFormat="1" ht="60.95" customHeight="1" x14ac:dyDescent="0.3">
      <c r="A247" s="24" t="s">
        <v>23</v>
      </c>
      <c r="B247" s="24" t="s">
        <v>338</v>
      </c>
      <c r="C247" s="12" t="s">
        <v>343</v>
      </c>
      <c r="D247" s="60"/>
      <c r="E247" s="39" t="str">
        <f>HYPERLINK("https://www.google.ru/search?q=MR530CC&amp;newwindow=1&amp;tbm=isch","Еще фото")</f>
        <v>Еще фото</v>
      </c>
      <c r="F247" s="13" t="s">
        <v>56</v>
      </c>
      <c r="G247" s="24" t="s">
        <v>102</v>
      </c>
      <c r="H247" s="24" t="s">
        <v>90</v>
      </c>
      <c r="I247" s="24" t="s">
        <v>165</v>
      </c>
      <c r="J247" s="14" t="s">
        <v>28</v>
      </c>
      <c r="K247" s="15" t="s">
        <v>166</v>
      </c>
      <c r="L247" s="58"/>
      <c r="M247" s="14" t="s">
        <v>341</v>
      </c>
      <c r="N247" s="14" t="s">
        <v>31</v>
      </c>
      <c r="O247" s="14"/>
      <c r="P247" s="15" t="s">
        <v>111</v>
      </c>
      <c r="Q247" s="16">
        <v>17999</v>
      </c>
      <c r="R247" s="17">
        <v>45</v>
      </c>
      <c r="S247" s="18">
        <v>11384.3675</v>
      </c>
      <c r="T247" s="19" t="s">
        <v>98</v>
      </c>
      <c r="U247" s="20" t="s">
        <v>113</v>
      </c>
      <c r="V247" s="28">
        <v>44.5</v>
      </c>
      <c r="W247" s="22">
        <v>1</v>
      </c>
      <c r="X247" s="23"/>
    </row>
    <row r="248" spans="1:24" s="1" customFormat="1" ht="108" customHeight="1" x14ac:dyDescent="0.3">
      <c r="A248" s="11" t="s">
        <v>23</v>
      </c>
      <c r="B248" s="11" t="s">
        <v>338</v>
      </c>
      <c r="C248" s="12" t="s">
        <v>344</v>
      </c>
      <c r="D248" s="27"/>
      <c r="E248" s="39" t="str">
        <f>HYPERLINK("https://www.google.ru/search?q=MR530EMA&amp;newwindow=1&amp;tbm=isch","Еще фото")</f>
        <v>Еще фото</v>
      </c>
      <c r="F248" s="13" t="s">
        <v>56</v>
      </c>
      <c r="G248" s="11" t="s">
        <v>102</v>
      </c>
      <c r="H248" s="11" t="s">
        <v>90</v>
      </c>
      <c r="I248" s="14" t="s">
        <v>165</v>
      </c>
      <c r="J248" s="14" t="s">
        <v>28</v>
      </c>
      <c r="K248" s="15" t="s">
        <v>29</v>
      </c>
      <c r="L248" s="14" t="s">
        <v>345</v>
      </c>
      <c r="M248" s="14" t="s">
        <v>341</v>
      </c>
      <c r="N248" s="14" t="s">
        <v>175</v>
      </c>
      <c r="O248" s="14"/>
      <c r="P248" s="15" t="s">
        <v>111</v>
      </c>
      <c r="Q248" s="16">
        <v>17999</v>
      </c>
      <c r="R248" s="17">
        <v>45</v>
      </c>
      <c r="S248" s="18">
        <v>11384.3675</v>
      </c>
      <c r="T248" s="19" t="s">
        <v>98</v>
      </c>
      <c r="U248" s="20" t="s">
        <v>108</v>
      </c>
      <c r="V248" s="28">
        <v>41.5</v>
      </c>
      <c r="W248" s="22">
        <v>1</v>
      </c>
      <c r="X248" s="23"/>
    </row>
    <row r="249" spans="1:24" s="1" customFormat="1" ht="108" customHeight="1" x14ac:dyDescent="0.3">
      <c r="A249" s="11" t="s">
        <v>23</v>
      </c>
      <c r="B249" s="11" t="s">
        <v>346</v>
      </c>
      <c r="C249" s="12" t="s">
        <v>347</v>
      </c>
      <c r="D249" s="27"/>
      <c r="E249" s="39" t="str">
        <f>HYPERLINK("https://www.google.ru/search?q=MS327CBW&amp;newwindow=1&amp;tbm=isch","Еще фото")</f>
        <v>Еще фото</v>
      </c>
      <c r="F249" s="13" t="s">
        <v>56</v>
      </c>
      <c r="G249" s="11" t="s">
        <v>102</v>
      </c>
      <c r="H249" s="11" t="s">
        <v>90</v>
      </c>
      <c r="I249" s="14" t="s">
        <v>165</v>
      </c>
      <c r="J249" s="14" t="s">
        <v>28</v>
      </c>
      <c r="K249" s="15" t="s">
        <v>29</v>
      </c>
      <c r="L249" s="14" t="s">
        <v>348</v>
      </c>
      <c r="M249" s="14"/>
      <c r="N249" s="14" t="s">
        <v>31</v>
      </c>
      <c r="O249" s="14"/>
      <c r="P249" s="15" t="s">
        <v>295</v>
      </c>
      <c r="Q249" s="16">
        <v>16599</v>
      </c>
      <c r="R249" s="17">
        <v>45</v>
      </c>
      <c r="S249" s="18">
        <v>10498.8675</v>
      </c>
      <c r="T249" s="19" t="s">
        <v>98</v>
      </c>
      <c r="U249" s="20" t="s">
        <v>107</v>
      </c>
      <c r="V249" s="22">
        <v>41</v>
      </c>
      <c r="W249" s="22">
        <v>2</v>
      </c>
      <c r="X249" s="23"/>
    </row>
    <row r="250" spans="1:24" s="1" customFormat="1" ht="51.95" customHeight="1" x14ac:dyDescent="0.3">
      <c r="A250" s="11" t="s">
        <v>23</v>
      </c>
      <c r="B250" s="11" t="s">
        <v>346</v>
      </c>
      <c r="C250" s="12" t="s">
        <v>349</v>
      </c>
      <c r="D250" s="59"/>
      <c r="E250" s="39" t="str">
        <f>HYPERLINK("https://www.google.ru/search?q=MS327CTB&amp;newwindow=1&amp;tbm=isch","Еще фото")</f>
        <v>Еще фото</v>
      </c>
      <c r="F250" s="13" t="s">
        <v>56</v>
      </c>
      <c r="G250" s="11" t="s">
        <v>102</v>
      </c>
      <c r="H250" s="11" t="s">
        <v>90</v>
      </c>
      <c r="I250" s="14" t="s">
        <v>165</v>
      </c>
      <c r="J250" s="14" t="s">
        <v>28</v>
      </c>
      <c r="K250" s="15" t="s">
        <v>29</v>
      </c>
      <c r="L250" s="56" t="s">
        <v>350</v>
      </c>
      <c r="M250" s="14"/>
      <c r="N250" s="14" t="s">
        <v>31</v>
      </c>
      <c r="O250" s="14"/>
      <c r="P250" s="15" t="s">
        <v>295</v>
      </c>
      <c r="Q250" s="16">
        <v>16599</v>
      </c>
      <c r="R250" s="17">
        <v>45</v>
      </c>
      <c r="S250" s="18">
        <v>10498.8675</v>
      </c>
      <c r="T250" s="19" t="s">
        <v>98</v>
      </c>
      <c r="U250" s="20" t="s">
        <v>157</v>
      </c>
      <c r="V250" s="28">
        <v>39.5</v>
      </c>
      <c r="W250" s="22">
        <v>1</v>
      </c>
      <c r="X250" s="23"/>
    </row>
    <row r="251" spans="1:24" s="1" customFormat="1" ht="60.95" customHeight="1" x14ac:dyDescent="0.3">
      <c r="A251" s="24" t="s">
        <v>23</v>
      </c>
      <c r="B251" s="24" t="s">
        <v>346</v>
      </c>
      <c r="C251" s="12" t="s">
        <v>349</v>
      </c>
      <c r="D251" s="60"/>
      <c r="E251" s="39" t="str">
        <f>HYPERLINK("https://www.google.ru/search?q=MS327CTB&amp;newwindow=1&amp;tbm=isch","Еще фото")</f>
        <v>Еще фото</v>
      </c>
      <c r="F251" s="13" t="s">
        <v>56</v>
      </c>
      <c r="G251" s="24" t="s">
        <v>102</v>
      </c>
      <c r="H251" s="24" t="s">
        <v>90</v>
      </c>
      <c r="I251" s="24" t="s">
        <v>165</v>
      </c>
      <c r="J251" s="14" t="s">
        <v>28</v>
      </c>
      <c r="K251" s="15" t="s">
        <v>29</v>
      </c>
      <c r="L251" s="58"/>
      <c r="M251" s="14"/>
      <c r="N251" s="14" t="s">
        <v>31</v>
      </c>
      <c r="O251" s="14"/>
      <c r="P251" s="15" t="s">
        <v>295</v>
      </c>
      <c r="Q251" s="16">
        <v>16599</v>
      </c>
      <c r="R251" s="17">
        <v>45</v>
      </c>
      <c r="S251" s="18">
        <v>10498.8675</v>
      </c>
      <c r="T251" s="19" t="s">
        <v>98</v>
      </c>
      <c r="U251" s="20" t="s">
        <v>119</v>
      </c>
      <c r="V251" s="28">
        <v>45.5</v>
      </c>
      <c r="W251" s="22">
        <v>2</v>
      </c>
      <c r="X251" s="23"/>
    </row>
    <row r="252" spans="1:24" s="1" customFormat="1" ht="35.1" customHeight="1" x14ac:dyDescent="0.3">
      <c r="A252" s="11" t="s">
        <v>23</v>
      </c>
      <c r="B252" s="11" t="s">
        <v>346</v>
      </c>
      <c r="C252" s="12" t="s">
        <v>351</v>
      </c>
      <c r="D252" s="53"/>
      <c r="E252" s="39" t="str">
        <f>HYPERLINK("https://www.google.ru/search?q=MS327CWB&amp;newwindow=1&amp;tbm=isch","Еще фото")</f>
        <v>Еще фото</v>
      </c>
      <c r="F252" s="13" t="s">
        <v>56</v>
      </c>
      <c r="G252" s="11" t="s">
        <v>102</v>
      </c>
      <c r="H252" s="11" t="s">
        <v>90</v>
      </c>
      <c r="I252" s="14" t="s">
        <v>165</v>
      </c>
      <c r="J252" s="14" t="s">
        <v>28</v>
      </c>
      <c r="K252" s="15" t="s">
        <v>29</v>
      </c>
      <c r="L252" s="56" t="s">
        <v>350</v>
      </c>
      <c r="M252" s="14"/>
      <c r="N252" s="14" t="s">
        <v>43</v>
      </c>
      <c r="O252" s="14"/>
      <c r="P252" s="15" t="s">
        <v>295</v>
      </c>
      <c r="Q252" s="16">
        <v>16599</v>
      </c>
      <c r="R252" s="17">
        <v>45</v>
      </c>
      <c r="S252" s="18">
        <v>10498.8675</v>
      </c>
      <c r="T252" s="19" t="s">
        <v>98</v>
      </c>
      <c r="U252" s="20" t="s">
        <v>112</v>
      </c>
      <c r="V252" s="28">
        <v>40.5</v>
      </c>
      <c r="W252" s="22">
        <v>6</v>
      </c>
      <c r="X252" s="23"/>
    </row>
    <row r="253" spans="1:24" s="1" customFormat="1" ht="35.1" customHeight="1" x14ac:dyDescent="0.3">
      <c r="A253" s="24" t="s">
        <v>23</v>
      </c>
      <c r="B253" s="24" t="s">
        <v>346</v>
      </c>
      <c r="C253" s="12" t="s">
        <v>351</v>
      </c>
      <c r="D253" s="54"/>
      <c r="E253" s="39" t="str">
        <f>HYPERLINK("https://www.google.ru/search?q=MS327CWB&amp;newwindow=1&amp;tbm=isch","Еще фото")</f>
        <v>Еще фото</v>
      </c>
      <c r="F253" s="13" t="s">
        <v>56</v>
      </c>
      <c r="G253" s="24" t="s">
        <v>102</v>
      </c>
      <c r="H253" s="24" t="s">
        <v>90</v>
      </c>
      <c r="I253" s="24" t="s">
        <v>165</v>
      </c>
      <c r="J253" s="14" t="s">
        <v>28</v>
      </c>
      <c r="K253" s="15" t="s">
        <v>29</v>
      </c>
      <c r="L253" s="57"/>
      <c r="M253" s="14"/>
      <c r="N253" s="14" t="s">
        <v>43</v>
      </c>
      <c r="O253" s="14"/>
      <c r="P253" s="15" t="s">
        <v>295</v>
      </c>
      <c r="Q253" s="16">
        <v>16599</v>
      </c>
      <c r="R253" s="17">
        <v>45</v>
      </c>
      <c r="S253" s="18">
        <v>10498.8675</v>
      </c>
      <c r="T253" s="19" t="s">
        <v>98</v>
      </c>
      <c r="U253" s="20" t="s">
        <v>107</v>
      </c>
      <c r="V253" s="22">
        <v>41</v>
      </c>
      <c r="W253" s="22">
        <v>1</v>
      </c>
      <c r="X253" s="23"/>
    </row>
    <row r="254" spans="1:24" s="1" customFormat="1" ht="36.950000000000003" customHeight="1" x14ac:dyDescent="0.3">
      <c r="A254" s="24" t="s">
        <v>23</v>
      </c>
      <c r="B254" s="24" t="s">
        <v>346</v>
      </c>
      <c r="C254" s="12" t="s">
        <v>351</v>
      </c>
      <c r="D254" s="55"/>
      <c r="E254" s="39" t="str">
        <f>HYPERLINK("https://www.google.ru/search?q=MS327CWB&amp;newwindow=1&amp;tbm=isch","Еще фото")</f>
        <v>Еще фото</v>
      </c>
      <c r="F254" s="13" t="s">
        <v>56</v>
      </c>
      <c r="G254" s="24" t="s">
        <v>102</v>
      </c>
      <c r="H254" s="24" t="s">
        <v>90</v>
      </c>
      <c r="I254" s="24" t="s">
        <v>165</v>
      </c>
      <c r="J254" s="14" t="s">
        <v>28</v>
      </c>
      <c r="K254" s="15" t="s">
        <v>29</v>
      </c>
      <c r="L254" s="58"/>
      <c r="M254" s="14"/>
      <c r="N254" s="14" t="s">
        <v>43</v>
      </c>
      <c r="O254" s="14"/>
      <c r="P254" s="15" t="s">
        <v>295</v>
      </c>
      <c r="Q254" s="16">
        <v>16599</v>
      </c>
      <c r="R254" s="17">
        <v>45</v>
      </c>
      <c r="S254" s="18">
        <v>10498.8675</v>
      </c>
      <c r="T254" s="19" t="s">
        <v>98</v>
      </c>
      <c r="U254" s="20" t="s">
        <v>116</v>
      </c>
      <c r="V254" s="22">
        <v>43</v>
      </c>
      <c r="W254" s="22">
        <v>1</v>
      </c>
      <c r="X254" s="23"/>
    </row>
    <row r="255" spans="1:24" s="1" customFormat="1" ht="108" customHeight="1" x14ac:dyDescent="0.3">
      <c r="A255" s="11" t="s">
        <v>23</v>
      </c>
      <c r="B255" s="11" t="s">
        <v>346</v>
      </c>
      <c r="C255" s="12" t="s">
        <v>352</v>
      </c>
      <c r="D255" s="27"/>
      <c r="E255" s="39" t="str">
        <f>HYPERLINK("https://www.google.ru/search?q=MS327LAB&amp;newwindow=1&amp;tbm=isch","Еще фото")</f>
        <v>Еще фото</v>
      </c>
      <c r="F255" s="13" t="s">
        <v>56</v>
      </c>
      <c r="G255" s="11" t="s">
        <v>102</v>
      </c>
      <c r="H255" s="11" t="s">
        <v>90</v>
      </c>
      <c r="I255" s="14" t="s">
        <v>165</v>
      </c>
      <c r="J255" s="14" t="s">
        <v>28</v>
      </c>
      <c r="K255" s="15" t="s">
        <v>29</v>
      </c>
      <c r="L255" s="14" t="s">
        <v>350</v>
      </c>
      <c r="M255" s="14"/>
      <c r="N255" s="14" t="s">
        <v>43</v>
      </c>
      <c r="O255" s="14"/>
      <c r="P255" s="15" t="s">
        <v>226</v>
      </c>
      <c r="Q255" s="16">
        <v>16599</v>
      </c>
      <c r="R255" s="17">
        <v>45</v>
      </c>
      <c r="S255" s="18">
        <v>10498.8675</v>
      </c>
      <c r="T255" s="19" t="s">
        <v>98</v>
      </c>
      <c r="U255" s="20" t="s">
        <v>197</v>
      </c>
      <c r="V255" s="22">
        <v>35</v>
      </c>
      <c r="W255" s="22">
        <v>1</v>
      </c>
      <c r="X255" s="23"/>
    </row>
    <row r="256" spans="1:24" s="1" customFormat="1" ht="108" customHeight="1" x14ac:dyDescent="0.3">
      <c r="A256" s="11" t="s">
        <v>23</v>
      </c>
      <c r="B256" s="11" t="s">
        <v>353</v>
      </c>
      <c r="C256" s="12" t="s">
        <v>354</v>
      </c>
      <c r="D256" s="27"/>
      <c r="E256" s="39" t="str">
        <f>HYPERLINK("https://www.google.ru/search?q=MSRCELTO&amp;newwindow=1&amp;tbm=isch","Еще фото")</f>
        <v>Еще фото</v>
      </c>
      <c r="F256" s="13"/>
      <c r="G256" s="11" t="s">
        <v>102</v>
      </c>
      <c r="H256" s="11" t="s">
        <v>90</v>
      </c>
      <c r="I256" s="14" t="s">
        <v>165</v>
      </c>
      <c r="J256" s="14" t="s">
        <v>28</v>
      </c>
      <c r="K256" s="15" t="s">
        <v>29</v>
      </c>
      <c r="L256" s="14" t="s">
        <v>209</v>
      </c>
      <c r="M256" s="14"/>
      <c r="N256" s="14" t="s">
        <v>355</v>
      </c>
      <c r="O256" s="14"/>
      <c r="P256" s="15" t="s">
        <v>211</v>
      </c>
      <c r="Q256" s="16">
        <v>42999</v>
      </c>
      <c r="R256" s="17">
        <v>45</v>
      </c>
      <c r="S256" s="18">
        <v>27196.8675</v>
      </c>
      <c r="T256" s="19" t="s">
        <v>98</v>
      </c>
      <c r="U256" s="20" t="s">
        <v>157</v>
      </c>
      <c r="V256" s="28">
        <v>39.5</v>
      </c>
      <c r="W256" s="22">
        <v>7</v>
      </c>
      <c r="X256" s="23"/>
    </row>
    <row r="257" spans="1:24" s="1" customFormat="1" ht="21" customHeight="1" x14ac:dyDescent="0.3">
      <c r="A257" s="11" t="s">
        <v>23</v>
      </c>
      <c r="B257" s="11" t="s">
        <v>356</v>
      </c>
      <c r="C257" s="25" t="s">
        <v>357</v>
      </c>
      <c r="D257" s="53"/>
      <c r="E257" s="39" t="str">
        <f>HYPERLINK("https://www.google.ru/search?q=MT580AB2&amp;newwindow=1&amp;tbm=isch","Еще фото")</f>
        <v>Еще фото</v>
      </c>
      <c r="F257" s="13"/>
      <c r="G257" s="11" t="s">
        <v>102</v>
      </c>
      <c r="H257" s="11" t="s">
        <v>90</v>
      </c>
      <c r="I257" s="14" t="s">
        <v>165</v>
      </c>
      <c r="J257" s="14" t="s">
        <v>28</v>
      </c>
      <c r="K257" s="15" t="s">
        <v>29</v>
      </c>
      <c r="L257" s="56" t="s">
        <v>358</v>
      </c>
      <c r="M257" s="14"/>
      <c r="N257" s="14" t="s">
        <v>359</v>
      </c>
      <c r="O257" s="14"/>
      <c r="P257" s="15" t="s">
        <v>360</v>
      </c>
      <c r="Q257" s="16">
        <v>19499</v>
      </c>
      <c r="R257" s="17">
        <v>45</v>
      </c>
      <c r="S257" s="18">
        <v>12333.1175</v>
      </c>
      <c r="T257" s="19" t="s">
        <v>98</v>
      </c>
      <c r="U257" s="20" t="s">
        <v>99</v>
      </c>
      <c r="V257" s="22">
        <v>39</v>
      </c>
      <c r="W257" s="22">
        <v>1</v>
      </c>
      <c r="X257" s="23"/>
    </row>
    <row r="258" spans="1:24" s="1" customFormat="1" ht="21" customHeight="1" x14ac:dyDescent="0.3">
      <c r="A258" s="24" t="s">
        <v>23</v>
      </c>
      <c r="B258" s="24" t="s">
        <v>356</v>
      </c>
      <c r="C258" s="26" t="s">
        <v>357</v>
      </c>
      <c r="D258" s="54"/>
      <c r="E258" s="39" t="str">
        <f>HYPERLINK("https://www.google.ru/search?q=MT580AB2&amp;newwindow=1&amp;tbm=isch","Еще фото")</f>
        <v>Еще фото</v>
      </c>
      <c r="F258" s="13"/>
      <c r="G258" s="24" t="s">
        <v>102</v>
      </c>
      <c r="H258" s="24" t="s">
        <v>90</v>
      </c>
      <c r="I258" s="24" t="s">
        <v>165</v>
      </c>
      <c r="J258" s="14" t="s">
        <v>28</v>
      </c>
      <c r="K258" s="15" t="s">
        <v>29</v>
      </c>
      <c r="L258" s="57"/>
      <c r="M258" s="14"/>
      <c r="N258" s="14" t="s">
        <v>359</v>
      </c>
      <c r="O258" s="14"/>
      <c r="P258" s="15" t="s">
        <v>360</v>
      </c>
      <c r="Q258" s="16">
        <v>19499</v>
      </c>
      <c r="R258" s="17">
        <v>45</v>
      </c>
      <c r="S258" s="18">
        <v>12333.1175</v>
      </c>
      <c r="T258" s="19" t="s">
        <v>98</v>
      </c>
      <c r="U258" s="20" t="s">
        <v>157</v>
      </c>
      <c r="V258" s="28">
        <v>39.5</v>
      </c>
      <c r="W258" s="22">
        <v>3</v>
      </c>
      <c r="X258" s="23"/>
    </row>
    <row r="259" spans="1:24" s="1" customFormat="1" ht="21" customHeight="1" x14ac:dyDescent="0.3">
      <c r="A259" s="24" t="s">
        <v>23</v>
      </c>
      <c r="B259" s="24" t="s">
        <v>356</v>
      </c>
      <c r="C259" s="26" t="s">
        <v>357</v>
      </c>
      <c r="D259" s="54"/>
      <c r="E259" s="39" t="str">
        <f>HYPERLINK("https://www.google.ru/search?q=MT580AB2&amp;newwindow=1&amp;tbm=isch","Еще фото")</f>
        <v>Еще фото</v>
      </c>
      <c r="F259" s="13"/>
      <c r="G259" s="24" t="s">
        <v>102</v>
      </c>
      <c r="H259" s="24" t="s">
        <v>90</v>
      </c>
      <c r="I259" s="24" t="s">
        <v>165</v>
      </c>
      <c r="J259" s="14" t="s">
        <v>28</v>
      </c>
      <c r="K259" s="15" t="s">
        <v>29</v>
      </c>
      <c r="L259" s="57"/>
      <c r="M259" s="14"/>
      <c r="N259" s="14" t="s">
        <v>359</v>
      </c>
      <c r="O259" s="14"/>
      <c r="P259" s="15" t="s">
        <v>360</v>
      </c>
      <c r="Q259" s="16">
        <v>19499</v>
      </c>
      <c r="R259" s="17">
        <v>45</v>
      </c>
      <c r="S259" s="18">
        <v>12333.1175</v>
      </c>
      <c r="T259" s="19" t="s">
        <v>98</v>
      </c>
      <c r="U259" s="20" t="s">
        <v>112</v>
      </c>
      <c r="V259" s="28">
        <v>40.5</v>
      </c>
      <c r="W259" s="22">
        <v>4</v>
      </c>
      <c r="X259" s="23"/>
    </row>
    <row r="260" spans="1:24" s="1" customFormat="1" ht="21" customHeight="1" x14ac:dyDescent="0.3">
      <c r="A260" s="24" t="s">
        <v>23</v>
      </c>
      <c r="B260" s="24" t="s">
        <v>356</v>
      </c>
      <c r="C260" s="26" t="s">
        <v>357</v>
      </c>
      <c r="D260" s="54"/>
      <c r="E260" s="39" t="str">
        <f>HYPERLINK("https://www.google.ru/search?q=MT580AB2&amp;newwindow=1&amp;tbm=isch","Еще фото")</f>
        <v>Еще фото</v>
      </c>
      <c r="F260" s="13"/>
      <c r="G260" s="24" t="s">
        <v>102</v>
      </c>
      <c r="H260" s="24" t="s">
        <v>90</v>
      </c>
      <c r="I260" s="24" t="s">
        <v>165</v>
      </c>
      <c r="J260" s="14" t="s">
        <v>28</v>
      </c>
      <c r="K260" s="15" t="s">
        <v>29</v>
      </c>
      <c r="L260" s="57"/>
      <c r="M260" s="14"/>
      <c r="N260" s="14" t="s">
        <v>359</v>
      </c>
      <c r="O260" s="14"/>
      <c r="P260" s="15" t="s">
        <v>360</v>
      </c>
      <c r="Q260" s="16">
        <v>19499</v>
      </c>
      <c r="R260" s="17">
        <v>45</v>
      </c>
      <c r="S260" s="18">
        <v>12333.1175</v>
      </c>
      <c r="T260" s="19" t="s">
        <v>98</v>
      </c>
      <c r="U260" s="20" t="s">
        <v>107</v>
      </c>
      <c r="V260" s="22">
        <v>41</v>
      </c>
      <c r="W260" s="22">
        <v>1</v>
      </c>
      <c r="X260" s="23"/>
    </row>
    <row r="261" spans="1:24" s="1" customFormat="1" ht="32.1" customHeight="1" x14ac:dyDescent="0.3">
      <c r="A261" s="24" t="s">
        <v>23</v>
      </c>
      <c r="B261" s="24" t="s">
        <v>356</v>
      </c>
      <c r="C261" s="26" t="s">
        <v>357</v>
      </c>
      <c r="D261" s="55"/>
      <c r="E261" s="39" t="str">
        <f>HYPERLINK("https://www.google.ru/search?q=MT580AB2&amp;newwindow=1&amp;tbm=isch","Еще фото")</f>
        <v>Еще фото</v>
      </c>
      <c r="F261" s="13"/>
      <c r="G261" s="24" t="s">
        <v>102</v>
      </c>
      <c r="H261" s="24" t="s">
        <v>90</v>
      </c>
      <c r="I261" s="24" t="s">
        <v>165</v>
      </c>
      <c r="J261" s="14" t="s">
        <v>28</v>
      </c>
      <c r="K261" s="15" t="s">
        <v>29</v>
      </c>
      <c r="L261" s="58"/>
      <c r="M261" s="14"/>
      <c r="N261" s="14" t="s">
        <v>359</v>
      </c>
      <c r="O261" s="14"/>
      <c r="P261" s="15" t="s">
        <v>360</v>
      </c>
      <c r="Q261" s="16">
        <v>19499</v>
      </c>
      <c r="R261" s="17">
        <v>45</v>
      </c>
      <c r="S261" s="18">
        <v>12333.1175</v>
      </c>
      <c r="T261" s="19" t="s">
        <v>98</v>
      </c>
      <c r="U261" s="20" t="s">
        <v>108</v>
      </c>
      <c r="V261" s="28">
        <v>41.5</v>
      </c>
      <c r="W261" s="22">
        <v>6</v>
      </c>
      <c r="X261" s="23"/>
    </row>
    <row r="262" spans="1:24" s="1" customFormat="1" ht="26.1" customHeight="1" x14ac:dyDescent="0.3">
      <c r="A262" s="11" t="s">
        <v>23</v>
      </c>
      <c r="B262" s="11" t="s">
        <v>361</v>
      </c>
      <c r="C262" s="12" t="s">
        <v>362</v>
      </c>
      <c r="D262" s="53"/>
      <c r="E262" s="39" t="str">
        <f>HYPERLINK("https://www.google.ru/search?q=NM417DNO&amp;newwindow=1&amp;tbm=isch","Еще фото")</f>
        <v>Еще фото</v>
      </c>
      <c r="F262" s="13"/>
      <c r="G262" s="11" t="s">
        <v>173</v>
      </c>
      <c r="H262" s="11" t="s">
        <v>90</v>
      </c>
      <c r="I262" s="14" t="s">
        <v>165</v>
      </c>
      <c r="J262" s="14" t="s">
        <v>28</v>
      </c>
      <c r="K262" s="15" t="s">
        <v>29</v>
      </c>
      <c r="L262" s="56" t="s">
        <v>363</v>
      </c>
      <c r="M262" s="14"/>
      <c r="N262" s="14" t="s">
        <v>31</v>
      </c>
      <c r="O262" s="14"/>
      <c r="P262" s="15" t="s">
        <v>364</v>
      </c>
      <c r="Q262" s="16">
        <v>17299</v>
      </c>
      <c r="R262" s="17">
        <v>45</v>
      </c>
      <c r="S262" s="18">
        <v>10941.6175</v>
      </c>
      <c r="T262" s="19" t="s">
        <v>98</v>
      </c>
      <c r="U262" s="20" t="s">
        <v>185</v>
      </c>
      <c r="V262" s="22">
        <v>37</v>
      </c>
      <c r="W262" s="22">
        <v>6</v>
      </c>
      <c r="X262" s="23"/>
    </row>
    <row r="263" spans="1:24" s="1" customFormat="1" ht="26.1" customHeight="1" x14ac:dyDescent="0.3">
      <c r="A263" s="24" t="s">
        <v>23</v>
      </c>
      <c r="B263" s="24" t="s">
        <v>361</v>
      </c>
      <c r="C263" s="12" t="s">
        <v>362</v>
      </c>
      <c r="D263" s="54"/>
      <c r="E263" s="39" t="str">
        <f>HYPERLINK("https://www.google.ru/search?q=NM417DNO&amp;newwindow=1&amp;tbm=isch","Еще фото")</f>
        <v>Еще фото</v>
      </c>
      <c r="F263" s="13"/>
      <c r="G263" s="24" t="s">
        <v>173</v>
      </c>
      <c r="H263" s="24" t="s">
        <v>90</v>
      </c>
      <c r="I263" s="24" t="s">
        <v>165</v>
      </c>
      <c r="J263" s="14" t="s">
        <v>28</v>
      </c>
      <c r="K263" s="15" t="s">
        <v>29</v>
      </c>
      <c r="L263" s="57"/>
      <c r="M263" s="14"/>
      <c r="N263" s="14" t="s">
        <v>31</v>
      </c>
      <c r="O263" s="14"/>
      <c r="P263" s="15" t="s">
        <v>364</v>
      </c>
      <c r="Q263" s="16">
        <v>17299</v>
      </c>
      <c r="R263" s="17">
        <v>45</v>
      </c>
      <c r="S263" s="18">
        <v>10941.6175</v>
      </c>
      <c r="T263" s="19" t="s">
        <v>98</v>
      </c>
      <c r="U263" s="20" t="s">
        <v>99</v>
      </c>
      <c r="V263" s="22">
        <v>39</v>
      </c>
      <c r="W263" s="22">
        <v>1</v>
      </c>
      <c r="X263" s="23"/>
    </row>
    <row r="264" spans="1:24" s="1" customFormat="1" ht="26.1" customHeight="1" x14ac:dyDescent="0.3">
      <c r="A264" s="24" t="s">
        <v>23</v>
      </c>
      <c r="B264" s="24" t="s">
        <v>361</v>
      </c>
      <c r="C264" s="12" t="s">
        <v>362</v>
      </c>
      <c r="D264" s="54"/>
      <c r="E264" s="39" t="str">
        <f>HYPERLINK("https://www.google.ru/search?q=NM417DNO&amp;newwindow=1&amp;tbm=isch","Еще фото")</f>
        <v>Еще фото</v>
      </c>
      <c r="F264" s="13"/>
      <c r="G264" s="24" t="s">
        <v>173</v>
      </c>
      <c r="H264" s="24" t="s">
        <v>90</v>
      </c>
      <c r="I264" s="24" t="s">
        <v>165</v>
      </c>
      <c r="J264" s="14" t="s">
        <v>28</v>
      </c>
      <c r="K264" s="15" t="s">
        <v>29</v>
      </c>
      <c r="L264" s="57"/>
      <c r="M264" s="14"/>
      <c r="N264" s="14" t="s">
        <v>31</v>
      </c>
      <c r="O264" s="14"/>
      <c r="P264" s="15" t="s">
        <v>364</v>
      </c>
      <c r="Q264" s="16">
        <v>17299</v>
      </c>
      <c r="R264" s="17">
        <v>45</v>
      </c>
      <c r="S264" s="18">
        <v>10941.6175</v>
      </c>
      <c r="T264" s="19" t="s">
        <v>98</v>
      </c>
      <c r="U264" s="20" t="s">
        <v>112</v>
      </c>
      <c r="V264" s="28">
        <v>40.5</v>
      </c>
      <c r="W264" s="22">
        <v>4</v>
      </c>
      <c r="X264" s="23"/>
    </row>
    <row r="265" spans="1:24" s="1" customFormat="1" ht="26.1" customHeight="1" x14ac:dyDescent="0.3">
      <c r="A265" s="24" t="s">
        <v>23</v>
      </c>
      <c r="B265" s="24" t="s">
        <v>361</v>
      </c>
      <c r="C265" s="12" t="s">
        <v>362</v>
      </c>
      <c r="D265" s="55"/>
      <c r="E265" s="39" t="str">
        <f>HYPERLINK("https://www.google.ru/search?q=NM417DNO&amp;newwindow=1&amp;tbm=isch","Еще фото")</f>
        <v>Еще фото</v>
      </c>
      <c r="F265" s="13"/>
      <c r="G265" s="24" t="s">
        <v>173</v>
      </c>
      <c r="H265" s="24" t="s">
        <v>90</v>
      </c>
      <c r="I265" s="24" t="s">
        <v>165</v>
      </c>
      <c r="J265" s="14" t="s">
        <v>28</v>
      </c>
      <c r="K265" s="15" t="s">
        <v>29</v>
      </c>
      <c r="L265" s="58"/>
      <c r="M265" s="14"/>
      <c r="N265" s="14" t="s">
        <v>31</v>
      </c>
      <c r="O265" s="14"/>
      <c r="P265" s="15" t="s">
        <v>364</v>
      </c>
      <c r="Q265" s="16">
        <v>17299</v>
      </c>
      <c r="R265" s="17">
        <v>45</v>
      </c>
      <c r="S265" s="18">
        <v>10941.6175</v>
      </c>
      <c r="T265" s="19" t="s">
        <v>98</v>
      </c>
      <c r="U265" s="20" t="s">
        <v>107</v>
      </c>
      <c r="V265" s="22">
        <v>41</v>
      </c>
      <c r="W265" s="22">
        <v>1</v>
      </c>
      <c r="X265" s="23"/>
    </row>
    <row r="266" spans="1:24" s="1" customFormat="1" ht="108" customHeight="1" x14ac:dyDescent="0.3">
      <c r="A266" s="11" t="s">
        <v>23</v>
      </c>
      <c r="B266" s="11" t="s">
        <v>267</v>
      </c>
      <c r="C266" s="12" t="s">
        <v>365</v>
      </c>
      <c r="D266" s="27"/>
      <c r="E266" s="39" t="str">
        <f>HYPERLINK("https://www.google.ru/search?q=NM574VGY&amp;newwindow=1&amp;tbm=isch","Еще фото")</f>
        <v>Еще фото</v>
      </c>
      <c r="F266" s="13"/>
      <c r="G266" s="11" t="s">
        <v>173</v>
      </c>
      <c r="H266" s="11" t="s">
        <v>90</v>
      </c>
      <c r="I266" s="14" t="s">
        <v>165</v>
      </c>
      <c r="J266" s="14" t="s">
        <v>28</v>
      </c>
      <c r="K266" s="15" t="s">
        <v>29</v>
      </c>
      <c r="L266" s="14" t="s">
        <v>366</v>
      </c>
      <c r="M266" s="14"/>
      <c r="N266" s="14" t="s">
        <v>43</v>
      </c>
      <c r="O266" s="14"/>
      <c r="P266" s="15" t="s">
        <v>367</v>
      </c>
      <c r="Q266" s="16">
        <v>16599</v>
      </c>
      <c r="R266" s="17">
        <v>45</v>
      </c>
      <c r="S266" s="18">
        <v>10498.8675</v>
      </c>
      <c r="T266" s="19" t="s">
        <v>98</v>
      </c>
      <c r="U266" s="20" t="s">
        <v>157</v>
      </c>
      <c r="V266" s="28">
        <v>39.5</v>
      </c>
      <c r="W266" s="22">
        <v>1</v>
      </c>
      <c r="X266" s="23"/>
    </row>
    <row r="267" spans="1:24" s="1" customFormat="1" ht="11.1" customHeight="1" x14ac:dyDescent="0.3">
      <c r="A267" s="11" t="s">
        <v>23</v>
      </c>
      <c r="B267" s="11" t="s">
        <v>275</v>
      </c>
      <c r="C267" s="12" t="s">
        <v>368</v>
      </c>
      <c r="D267" s="53"/>
      <c r="E267" s="39" t="str">
        <f t="shared" ref="E267:E282" si="9">HYPERLINK("https://www.google.ru/search?q=U100079S&amp;newwindow=1&amp;tbm=isch","Еще фото")</f>
        <v>Еще фото</v>
      </c>
      <c r="F267" s="13" t="s">
        <v>56</v>
      </c>
      <c r="G267" s="11" t="s">
        <v>102</v>
      </c>
      <c r="H267" s="11" t="s">
        <v>90</v>
      </c>
      <c r="I267" s="14" t="s">
        <v>165</v>
      </c>
      <c r="J267" s="14" t="s">
        <v>28</v>
      </c>
      <c r="K267" s="15" t="s">
        <v>166</v>
      </c>
      <c r="L267" s="56" t="s">
        <v>369</v>
      </c>
      <c r="M267" s="14"/>
      <c r="N267" s="14" t="s">
        <v>53</v>
      </c>
      <c r="O267" s="14"/>
      <c r="P267" s="15" t="s">
        <v>295</v>
      </c>
      <c r="Q267" s="16">
        <v>22299</v>
      </c>
      <c r="R267" s="17">
        <v>45</v>
      </c>
      <c r="S267" s="18">
        <v>14104.1175</v>
      </c>
      <c r="T267" s="19" t="s">
        <v>98</v>
      </c>
      <c r="U267" s="20" t="s">
        <v>197</v>
      </c>
      <c r="V267" s="22">
        <v>35</v>
      </c>
      <c r="W267" s="22">
        <v>4</v>
      </c>
      <c r="X267" s="23"/>
    </row>
    <row r="268" spans="1:24" s="1" customFormat="1" ht="11.1" customHeight="1" x14ac:dyDescent="0.3">
      <c r="A268" s="24" t="s">
        <v>23</v>
      </c>
      <c r="B268" s="24" t="s">
        <v>275</v>
      </c>
      <c r="C268" s="12" t="s">
        <v>368</v>
      </c>
      <c r="D268" s="54"/>
      <c r="E268" s="39" t="str">
        <f t="shared" si="9"/>
        <v>Еще фото</v>
      </c>
      <c r="F268" s="13" t="s">
        <v>56</v>
      </c>
      <c r="G268" s="24" t="s">
        <v>102</v>
      </c>
      <c r="H268" s="24" t="s">
        <v>90</v>
      </c>
      <c r="I268" s="24" t="s">
        <v>165</v>
      </c>
      <c r="J268" s="14" t="s">
        <v>28</v>
      </c>
      <c r="K268" s="15" t="s">
        <v>166</v>
      </c>
      <c r="L268" s="57"/>
      <c r="M268" s="14"/>
      <c r="N268" s="14" t="s">
        <v>53</v>
      </c>
      <c r="O268" s="14"/>
      <c r="P268" s="15" t="s">
        <v>295</v>
      </c>
      <c r="Q268" s="16">
        <v>22299</v>
      </c>
      <c r="R268" s="17">
        <v>45</v>
      </c>
      <c r="S268" s="18">
        <v>14104.1175</v>
      </c>
      <c r="T268" s="19" t="s">
        <v>98</v>
      </c>
      <c r="U268" s="20" t="s">
        <v>204</v>
      </c>
      <c r="V268" s="22">
        <v>36</v>
      </c>
      <c r="W268" s="22">
        <v>4</v>
      </c>
      <c r="X268" s="23"/>
    </row>
    <row r="269" spans="1:24" s="1" customFormat="1" ht="11.1" customHeight="1" x14ac:dyDescent="0.3">
      <c r="A269" s="24" t="s">
        <v>23</v>
      </c>
      <c r="B269" s="24" t="s">
        <v>275</v>
      </c>
      <c r="C269" s="12" t="s">
        <v>368</v>
      </c>
      <c r="D269" s="54"/>
      <c r="E269" s="39" t="str">
        <f t="shared" si="9"/>
        <v>Еще фото</v>
      </c>
      <c r="F269" s="13" t="s">
        <v>56</v>
      </c>
      <c r="G269" s="24" t="s">
        <v>102</v>
      </c>
      <c r="H269" s="24" t="s">
        <v>90</v>
      </c>
      <c r="I269" s="24" t="s">
        <v>165</v>
      </c>
      <c r="J269" s="14" t="s">
        <v>28</v>
      </c>
      <c r="K269" s="15" t="s">
        <v>166</v>
      </c>
      <c r="L269" s="57"/>
      <c r="M269" s="14"/>
      <c r="N269" s="14" t="s">
        <v>53</v>
      </c>
      <c r="O269" s="14"/>
      <c r="P269" s="15" t="s">
        <v>295</v>
      </c>
      <c r="Q269" s="16">
        <v>22299</v>
      </c>
      <c r="R269" s="17">
        <v>45</v>
      </c>
      <c r="S269" s="18">
        <v>14104.1175</v>
      </c>
      <c r="T269" s="19" t="s">
        <v>98</v>
      </c>
      <c r="U269" s="20" t="s">
        <v>177</v>
      </c>
      <c r="V269" s="28">
        <v>36.5</v>
      </c>
      <c r="W269" s="22">
        <v>2</v>
      </c>
      <c r="X269" s="23"/>
    </row>
    <row r="270" spans="1:24" s="1" customFormat="1" ht="11.1" customHeight="1" x14ac:dyDescent="0.3">
      <c r="A270" s="24" t="s">
        <v>23</v>
      </c>
      <c r="B270" s="24" t="s">
        <v>275</v>
      </c>
      <c r="C270" s="12" t="s">
        <v>368</v>
      </c>
      <c r="D270" s="54"/>
      <c r="E270" s="39" t="str">
        <f t="shared" si="9"/>
        <v>Еще фото</v>
      </c>
      <c r="F270" s="13" t="s">
        <v>56</v>
      </c>
      <c r="G270" s="24" t="s">
        <v>102</v>
      </c>
      <c r="H270" s="24" t="s">
        <v>90</v>
      </c>
      <c r="I270" s="24" t="s">
        <v>165</v>
      </c>
      <c r="J270" s="14" t="s">
        <v>28</v>
      </c>
      <c r="K270" s="15" t="s">
        <v>166</v>
      </c>
      <c r="L270" s="57"/>
      <c r="M270" s="14"/>
      <c r="N270" s="14" t="s">
        <v>53</v>
      </c>
      <c r="O270" s="14"/>
      <c r="P270" s="15" t="s">
        <v>295</v>
      </c>
      <c r="Q270" s="16">
        <v>22299</v>
      </c>
      <c r="R270" s="17">
        <v>45</v>
      </c>
      <c r="S270" s="18">
        <v>14104.1175</v>
      </c>
      <c r="T270" s="19" t="s">
        <v>98</v>
      </c>
      <c r="U270" s="20" t="s">
        <v>185</v>
      </c>
      <c r="V270" s="22">
        <v>37</v>
      </c>
      <c r="W270" s="22">
        <v>1</v>
      </c>
      <c r="X270" s="23"/>
    </row>
    <row r="271" spans="1:24" s="1" customFormat="1" ht="11.1" customHeight="1" x14ac:dyDescent="0.3">
      <c r="A271" s="24" t="s">
        <v>23</v>
      </c>
      <c r="B271" s="24" t="s">
        <v>275</v>
      </c>
      <c r="C271" s="12" t="s">
        <v>368</v>
      </c>
      <c r="D271" s="54"/>
      <c r="E271" s="39" t="str">
        <f t="shared" si="9"/>
        <v>Еще фото</v>
      </c>
      <c r="F271" s="13" t="s">
        <v>56</v>
      </c>
      <c r="G271" s="24" t="s">
        <v>102</v>
      </c>
      <c r="H271" s="24" t="s">
        <v>90</v>
      </c>
      <c r="I271" s="24" t="s">
        <v>165</v>
      </c>
      <c r="J271" s="14" t="s">
        <v>28</v>
      </c>
      <c r="K271" s="15" t="s">
        <v>166</v>
      </c>
      <c r="L271" s="57"/>
      <c r="M271" s="14"/>
      <c r="N271" s="14" t="s">
        <v>53</v>
      </c>
      <c r="O271" s="14"/>
      <c r="P271" s="15" t="s">
        <v>295</v>
      </c>
      <c r="Q271" s="16">
        <v>22299</v>
      </c>
      <c r="R271" s="17">
        <v>45</v>
      </c>
      <c r="S271" s="18">
        <v>14104.1175</v>
      </c>
      <c r="T271" s="19" t="s">
        <v>98</v>
      </c>
      <c r="U271" s="20" t="s">
        <v>186</v>
      </c>
      <c r="V271" s="28">
        <v>37.5</v>
      </c>
      <c r="W271" s="22">
        <v>6</v>
      </c>
      <c r="X271" s="23"/>
    </row>
    <row r="272" spans="1:24" s="1" customFormat="1" ht="11.1" customHeight="1" x14ac:dyDescent="0.3">
      <c r="A272" s="24" t="s">
        <v>23</v>
      </c>
      <c r="B272" s="24" t="s">
        <v>275</v>
      </c>
      <c r="C272" s="12" t="s">
        <v>368</v>
      </c>
      <c r="D272" s="54"/>
      <c r="E272" s="39" t="str">
        <f t="shared" si="9"/>
        <v>Еще фото</v>
      </c>
      <c r="F272" s="13" t="s">
        <v>56</v>
      </c>
      <c r="G272" s="24" t="s">
        <v>102</v>
      </c>
      <c r="H272" s="24" t="s">
        <v>90</v>
      </c>
      <c r="I272" s="24" t="s">
        <v>165</v>
      </c>
      <c r="J272" s="14" t="s">
        <v>28</v>
      </c>
      <c r="K272" s="15" t="s">
        <v>166</v>
      </c>
      <c r="L272" s="57"/>
      <c r="M272" s="14"/>
      <c r="N272" s="14" t="s">
        <v>53</v>
      </c>
      <c r="O272" s="14"/>
      <c r="P272" s="15" t="s">
        <v>295</v>
      </c>
      <c r="Q272" s="16">
        <v>22299</v>
      </c>
      <c r="R272" s="17">
        <v>45</v>
      </c>
      <c r="S272" s="18">
        <v>14104.1175</v>
      </c>
      <c r="T272" s="19" t="s">
        <v>98</v>
      </c>
      <c r="U272" s="20" t="s">
        <v>170</v>
      </c>
      <c r="V272" s="28">
        <v>38.5</v>
      </c>
      <c r="W272" s="22">
        <v>7</v>
      </c>
      <c r="X272" s="23"/>
    </row>
    <row r="273" spans="1:24" s="1" customFormat="1" ht="11.1" customHeight="1" x14ac:dyDescent="0.3">
      <c r="A273" s="24" t="s">
        <v>23</v>
      </c>
      <c r="B273" s="24" t="s">
        <v>275</v>
      </c>
      <c r="C273" s="12" t="s">
        <v>368</v>
      </c>
      <c r="D273" s="54"/>
      <c r="E273" s="39" t="str">
        <f t="shared" si="9"/>
        <v>Еще фото</v>
      </c>
      <c r="F273" s="13" t="s">
        <v>56</v>
      </c>
      <c r="G273" s="24" t="s">
        <v>102</v>
      </c>
      <c r="H273" s="24" t="s">
        <v>90</v>
      </c>
      <c r="I273" s="24" t="s">
        <v>165</v>
      </c>
      <c r="J273" s="14" t="s">
        <v>28</v>
      </c>
      <c r="K273" s="15" t="s">
        <v>166</v>
      </c>
      <c r="L273" s="57"/>
      <c r="M273" s="14"/>
      <c r="N273" s="14" t="s">
        <v>53</v>
      </c>
      <c r="O273" s="14"/>
      <c r="P273" s="15" t="s">
        <v>295</v>
      </c>
      <c r="Q273" s="16">
        <v>22299</v>
      </c>
      <c r="R273" s="17">
        <v>45</v>
      </c>
      <c r="S273" s="18">
        <v>14104.1175</v>
      </c>
      <c r="T273" s="19" t="s">
        <v>98</v>
      </c>
      <c r="U273" s="20" t="s">
        <v>99</v>
      </c>
      <c r="V273" s="22">
        <v>39</v>
      </c>
      <c r="W273" s="22">
        <v>9</v>
      </c>
      <c r="X273" s="23"/>
    </row>
    <row r="274" spans="1:24" s="1" customFormat="1" ht="11.1" customHeight="1" x14ac:dyDescent="0.3">
      <c r="A274" s="24" t="s">
        <v>23</v>
      </c>
      <c r="B274" s="24" t="s">
        <v>275</v>
      </c>
      <c r="C274" s="12" t="s">
        <v>368</v>
      </c>
      <c r="D274" s="54"/>
      <c r="E274" s="39" t="str">
        <f t="shared" si="9"/>
        <v>Еще фото</v>
      </c>
      <c r="F274" s="13" t="s">
        <v>56</v>
      </c>
      <c r="G274" s="24" t="s">
        <v>102</v>
      </c>
      <c r="H274" s="24" t="s">
        <v>90</v>
      </c>
      <c r="I274" s="24" t="s">
        <v>165</v>
      </c>
      <c r="J274" s="14" t="s">
        <v>28</v>
      </c>
      <c r="K274" s="15" t="s">
        <v>166</v>
      </c>
      <c r="L274" s="57"/>
      <c r="M274" s="14"/>
      <c r="N274" s="14" t="s">
        <v>53</v>
      </c>
      <c r="O274" s="14"/>
      <c r="P274" s="15" t="s">
        <v>295</v>
      </c>
      <c r="Q274" s="16">
        <v>22299</v>
      </c>
      <c r="R274" s="17">
        <v>45</v>
      </c>
      <c r="S274" s="18">
        <v>14104.1175</v>
      </c>
      <c r="T274" s="19" t="s">
        <v>98</v>
      </c>
      <c r="U274" s="20" t="s">
        <v>157</v>
      </c>
      <c r="V274" s="28">
        <v>39.5</v>
      </c>
      <c r="W274" s="22">
        <v>9</v>
      </c>
      <c r="X274" s="23"/>
    </row>
    <row r="275" spans="1:24" s="1" customFormat="1" ht="11.1" customHeight="1" x14ac:dyDescent="0.3">
      <c r="A275" s="24" t="s">
        <v>23</v>
      </c>
      <c r="B275" s="24" t="s">
        <v>275</v>
      </c>
      <c r="C275" s="12" t="s">
        <v>368</v>
      </c>
      <c r="D275" s="54"/>
      <c r="E275" s="39" t="str">
        <f t="shared" si="9"/>
        <v>Еще фото</v>
      </c>
      <c r="F275" s="13" t="s">
        <v>56</v>
      </c>
      <c r="G275" s="24" t="s">
        <v>102</v>
      </c>
      <c r="H275" s="24" t="s">
        <v>90</v>
      </c>
      <c r="I275" s="24" t="s">
        <v>165</v>
      </c>
      <c r="J275" s="14" t="s">
        <v>28</v>
      </c>
      <c r="K275" s="15" t="s">
        <v>166</v>
      </c>
      <c r="L275" s="57"/>
      <c r="M275" s="14"/>
      <c r="N275" s="14" t="s">
        <v>53</v>
      </c>
      <c r="O275" s="14"/>
      <c r="P275" s="15" t="s">
        <v>295</v>
      </c>
      <c r="Q275" s="16">
        <v>22299</v>
      </c>
      <c r="R275" s="17">
        <v>45</v>
      </c>
      <c r="S275" s="18">
        <v>14104.1175</v>
      </c>
      <c r="T275" s="19" t="s">
        <v>98</v>
      </c>
      <c r="U275" s="20" t="s">
        <v>112</v>
      </c>
      <c r="V275" s="28">
        <v>40.5</v>
      </c>
      <c r="W275" s="22">
        <v>8</v>
      </c>
      <c r="X275" s="23"/>
    </row>
    <row r="276" spans="1:24" s="1" customFormat="1" ht="11.1" customHeight="1" x14ac:dyDescent="0.3">
      <c r="A276" s="14" t="s">
        <v>23</v>
      </c>
      <c r="B276" s="14" t="s">
        <v>275</v>
      </c>
      <c r="C276" s="12" t="s">
        <v>368</v>
      </c>
      <c r="D276" s="54"/>
      <c r="E276" s="39" t="str">
        <f t="shared" si="9"/>
        <v>Еще фото</v>
      </c>
      <c r="F276" s="31" t="s">
        <v>56</v>
      </c>
      <c r="G276" s="14" t="s">
        <v>102</v>
      </c>
      <c r="H276" s="14" t="s">
        <v>90</v>
      </c>
      <c r="I276" s="14" t="s">
        <v>165</v>
      </c>
      <c r="J276" s="14" t="s">
        <v>28</v>
      </c>
      <c r="K276" s="14" t="s">
        <v>166</v>
      </c>
      <c r="L276" s="57"/>
      <c r="M276" s="14"/>
      <c r="N276" s="14" t="s">
        <v>53</v>
      </c>
      <c r="O276" s="14"/>
      <c r="P276" s="14" t="s">
        <v>295</v>
      </c>
      <c r="Q276" s="32">
        <v>22299</v>
      </c>
      <c r="R276" s="33">
        <v>45</v>
      </c>
      <c r="S276" s="34">
        <v>14104.1175</v>
      </c>
      <c r="T276" s="19" t="s">
        <v>98</v>
      </c>
      <c r="U276" s="20" t="s">
        <v>107</v>
      </c>
      <c r="V276" s="22">
        <v>41</v>
      </c>
      <c r="W276" s="22">
        <v>8</v>
      </c>
      <c r="X276" s="23"/>
    </row>
    <row r="277" spans="1:24" s="1" customFormat="1" ht="11.1" customHeight="1" x14ac:dyDescent="0.3">
      <c r="A277" s="14" t="s">
        <v>23</v>
      </c>
      <c r="B277" s="14" t="s">
        <v>275</v>
      </c>
      <c r="C277" s="12" t="s">
        <v>368</v>
      </c>
      <c r="D277" s="54"/>
      <c r="E277" s="39" t="str">
        <f t="shared" si="9"/>
        <v>Еще фото</v>
      </c>
      <c r="F277" s="31" t="s">
        <v>56</v>
      </c>
      <c r="G277" s="14" t="s">
        <v>102</v>
      </c>
      <c r="H277" s="14" t="s">
        <v>90</v>
      </c>
      <c r="I277" s="14" t="s">
        <v>165</v>
      </c>
      <c r="J277" s="14" t="s">
        <v>28</v>
      </c>
      <c r="K277" s="14" t="s">
        <v>166</v>
      </c>
      <c r="L277" s="57"/>
      <c r="M277" s="14"/>
      <c r="N277" s="14" t="s">
        <v>53</v>
      </c>
      <c r="O277" s="14"/>
      <c r="P277" s="14" t="s">
        <v>295</v>
      </c>
      <c r="Q277" s="32">
        <v>22299</v>
      </c>
      <c r="R277" s="33">
        <v>45</v>
      </c>
      <c r="S277" s="34">
        <v>14104.1175</v>
      </c>
      <c r="T277" s="19" t="s">
        <v>98</v>
      </c>
      <c r="U277" s="20" t="s">
        <v>108</v>
      </c>
      <c r="V277" s="28">
        <v>41.5</v>
      </c>
      <c r="W277" s="22">
        <v>10</v>
      </c>
      <c r="X277" s="23"/>
    </row>
    <row r="278" spans="1:24" s="1" customFormat="1" ht="11.1" customHeight="1" x14ac:dyDescent="0.3">
      <c r="A278" s="14" t="s">
        <v>23</v>
      </c>
      <c r="B278" s="14" t="s">
        <v>275</v>
      </c>
      <c r="C278" s="12" t="s">
        <v>368</v>
      </c>
      <c r="D278" s="54"/>
      <c r="E278" s="39" t="str">
        <f t="shared" si="9"/>
        <v>Еще фото</v>
      </c>
      <c r="F278" s="31" t="s">
        <v>56</v>
      </c>
      <c r="G278" s="14" t="s">
        <v>102</v>
      </c>
      <c r="H278" s="14" t="s">
        <v>90</v>
      </c>
      <c r="I278" s="14" t="s">
        <v>165</v>
      </c>
      <c r="J278" s="14" t="s">
        <v>28</v>
      </c>
      <c r="K278" s="14" t="s">
        <v>166</v>
      </c>
      <c r="L278" s="57"/>
      <c r="M278" s="14"/>
      <c r="N278" s="14" t="s">
        <v>53</v>
      </c>
      <c r="O278" s="14"/>
      <c r="P278" s="14" t="s">
        <v>295</v>
      </c>
      <c r="Q278" s="32">
        <v>22299</v>
      </c>
      <c r="R278" s="33">
        <v>45</v>
      </c>
      <c r="S278" s="34">
        <v>14104.1175</v>
      </c>
      <c r="T278" s="19" t="s">
        <v>98</v>
      </c>
      <c r="U278" s="20" t="s">
        <v>115</v>
      </c>
      <c r="V278" s="22">
        <v>42</v>
      </c>
      <c r="W278" s="22">
        <v>8</v>
      </c>
      <c r="X278" s="23"/>
    </row>
    <row r="279" spans="1:24" s="1" customFormat="1" ht="11.1" customHeight="1" x14ac:dyDescent="0.3">
      <c r="A279" s="14" t="s">
        <v>23</v>
      </c>
      <c r="B279" s="14" t="s">
        <v>275</v>
      </c>
      <c r="C279" s="12" t="s">
        <v>368</v>
      </c>
      <c r="D279" s="54"/>
      <c r="E279" s="39" t="str">
        <f t="shared" si="9"/>
        <v>Еще фото</v>
      </c>
      <c r="F279" s="31" t="s">
        <v>56</v>
      </c>
      <c r="G279" s="14" t="s">
        <v>102</v>
      </c>
      <c r="H279" s="14" t="s">
        <v>90</v>
      </c>
      <c r="I279" s="14" t="s">
        <v>165</v>
      </c>
      <c r="J279" s="14" t="s">
        <v>28</v>
      </c>
      <c r="K279" s="14" t="s">
        <v>166</v>
      </c>
      <c r="L279" s="57"/>
      <c r="M279" s="14"/>
      <c r="N279" s="14" t="s">
        <v>53</v>
      </c>
      <c r="O279" s="14"/>
      <c r="P279" s="14" t="s">
        <v>295</v>
      </c>
      <c r="Q279" s="32">
        <v>22299</v>
      </c>
      <c r="R279" s="33">
        <v>45</v>
      </c>
      <c r="S279" s="34">
        <v>14104.1175</v>
      </c>
      <c r="T279" s="19" t="s">
        <v>98</v>
      </c>
      <c r="U279" s="20" t="s">
        <v>116</v>
      </c>
      <c r="V279" s="22">
        <v>43</v>
      </c>
      <c r="W279" s="22">
        <v>2</v>
      </c>
      <c r="X279" s="23"/>
    </row>
    <row r="280" spans="1:24" s="1" customFormat="1" ht="11.1" customHeight="1" x14ac:dyDescent="0.3">
      <c r="A280" s="14" t="s">
        <v>23</v>
      </c>
      <c r="B280" s="14" t="s">
        <v>275</v>
      </c>
      <c r="C280" s="12" t="s">
        <v>368</v>
      </c>
      <c r="D280" s="54"/>
      <c r="E280" s="39" t="str">
        <f t="shared" si="9"/>
        <v>Еще фото</v>
      </c>
      <c r="F280" s="31" t="s">
        <v>56</v>
      </c>
      <c r="G280" s="14" t="s">
        <v>102</v>
      </c>
      <c r="H280" s="14" t="s">
        <v>90</v>
      </c>
      <c r="I280" s="14" t="s">
        <v>165</v>
      </c>
      <c r="J280" s="14" t="s">
        <v>28</v>
      </c>
      <c r="K280" s="14" t="s">
        <v>166</v>
      </c>
      <c r="L280" s="57"/>
      <c r="M280" s="14"/>
      <c r="N280" s="14" t="s">
        <v>53</v>
      </c>
      <c r="O280" s="14"/>
      <c r="P280" s="14" t="s">
        <v>295</v>
      </c>
      <c r="Q280" s="32">
        <v>22299</v>
      </c>
      <c r="R280" s="33">
        <v>45</v>
      </c>
      <c r="S280" s="34">
        <v>14104.1175</v>
      </c>
      <c r="T280" s="19" t="s">
        <v>98</v>
      </c>
      <c r="U280" s="20" t="s">
        <v>117</v>
      </c>
      <c r="V280" s="28">
        <v>43.5</v>
      </c>
      <c r="W280" s="22">
        <v>5</v>
      </c>
      <c r="X280" s="23"/>
    </row>
    <row r="281" spans="1:24" s="1" customFormat="1" ht="11.1" customHeight="1" x14ac:dyDescent="0.3">
      <c r="A281" s="14" t="s">
        <v>23</v>
      </c>
      <c r="B281" s="14" t="s">
        <v>275</v>
      </c>
      <c r="C281" s="12" t="s">
        <v>368</v>
      </c>
      <c r="D281" s="54"/>
      <c r="E281" s="39" t="str">
        <f t="shared" si="9"/>
        <v>Еще фото</v>
      </c>
      <c r="F281" s="31" t="s">
        <v>56</v>
      </c>
      <c r="G281" s="14" t="s">
        <v>102</v>
      </c>
      <c r="H281" s="14" t="s">
        <v>90</v>
      </c>
      <c r="I281" s="14" t="s">
        <v>165</v>
      </c>
      <c r="J281" s="14" t="s">
        <v>28</v>
      </c>
      <c r="K281" s="14" t="s">
        <v>166</v>
      </c>
      <c r="L281" s="57"/>
      <c r="M281" s="14"/>
      <c r="N281" s="14" t="s">
        <v>53</v>
      </c>
      <c r="O281" s="14"/>
      <c r="P281" s="14" t="s">
        <v>295</v>
      </c>
      <c r="Q281" s="32">
        <v>22299</v>
      </c>
      <c r="R281" s="33">
        <v>45</v>
      </c>
      <c r="S281" s="34">
        <v>14104.1175</v>
      </c>
      <c r="T281" s="19" t="s">
        <v>98</v>
      </c>
      <c r="U281" s="20" t="s">
        <v>118</v>
      </c>
      <c r="V281" s="22">
        <v>44</v>
      </c>
      <c r="W281" s="22">
        <v>1</v>
      </c>
      <c r="X281" s="23"/>
    </row>
    <row r="282" spans="1:24" s="1" customFormat="1" ht="11.1" customHeight="1" x14ac:dyDescent="0.3">
      <c r="A282" s="14" t="s">
        <v>23</v>
      </c>
      <c r="B282" s="14" t="s">
        <v>275</v>
      </c>
      <c r="C282" s="12" t="s">
        <v>368</v>
      </c>
      <c r="D282" s="55"/>
      <c r="E282" s="39" t="str">
        <f t="shared" si="9"/>
        <v>Еще фото</v>
      </c>
      <c r="F282" s="31" t="s">
        <v>56</v>
      </c>
      <c r="G282" s="14" t="s">
        <v>102</v>
      </c>
      <c r="H282" s="14" t="s">
        <v>90</v>
      </c>
      <c r="I282" s="14" t="s">
        <v>165</v>
      </c>
      <c r="J282" s="14" t="s">
        <v>28</v>
      </c>
      <c r="K282" s="14" t="s">
        <v>166</v>
      </c>
      <c r="L282" s="58"/>
      <c r="M282" s="14"/>
      <c r="N282" s="14" t="s">
        <v>53</v>
      </c>
      <c r="O282" s="14"/>
      <c r="P282" s="14" t="s">
        <v>295</v>
      </c>
      <c r="Q282" s="32">
        <v>22299</v>
      </c>
      <c r="R282" s="33">
        <v>45</v>
      </c>
      <c r="S282" s="34">
        <v>14104.1175</v>
      </c>
      <c r="T282" s="19" t="s">
        <v>98</v>
      </c>
      <c r="U282" s="20" t="s">
        <v>119</v>
      </c>
      <c r="V282" s="28">
        <v>45.5</v>
      </c>
      <c r="W282" s="22">
        <v>3</v>
      </c>
      <c r="X282" s="23"/>
    </row>
    <row r="283" spans="1:24" s="1" customFormat="1" ht="11.1" customHeight="1" x14ac:dyDescent="0.3">
      <c r="A283" s="11" t="s">
        <v>23</v>
      </c>
      <c r="B283" s="11" t="s">
        <v>275</v>
      </c>
      <c r="C283" s="12" t="s">
        <v>370</v>
      </c>
      <c r="D283" s="53"/>
      <c r="E283" s="39" t="str">
        <f t="shared" ref="E283:E296" si="10">HYPERLINK("https://www.google.ru/search?q=U100095J&amp;newwindow=1&amp;tbm=isch","Еще фото")</f>
        <v>Еще фото</v>
      </c>
      <c r="F283" s="13" t="s">
        <v>56</v>
      </c>
      <c r="G283" s="11" t="s">
        <v>102</v>
      </c>
      <c r="H283" s="11" t="s">
        <v>90</v>
      </c>
      <c r="I283" s="14" t="s">
        <v>165</v>
      </c>
      <c r="J283" s="14" t="s">
        <v>28</v>
      </c>
      <c r="K283" s="15" t="s">
        <v>166</v>
      </c>
      <c r="L283" s="56" t="s">
        <v>369</v>
      </c>
      <c r="M283" s="14"/>
      <c r="N283" s="14" t="s">
        <v>31</v>
      </c>
      <c r="O283" s="14"/>
      <c r="P283" s="15" t="s">
        <v>295</v>
      </c>
      <c r="Q283" s="16">
        <v>22299</v>
      </c>
      <c r="R283" s="17">
        <v>45</v>
      </c>
      <c r="S283" s="18">
        <v>14104.1175</v>
      </c>
      <c r="T283" s="19" t="s">
        <v>98</v>
      </c>
      <c r="U283" s="20" t="s">
        <v>197</v>
      </c>
      <c r="V283" s="22">
        <v>35</v>
      </c>
      <c r="W283" s="22">
        <v>3</v>
      </c>
      <c r="X283" s="23"/>
    </row>
    <row r="284" spans="1:24" s="1" customFormat="1" ht="11.1" customHeight="1" x14ac:dyDescent="0.3">
      <c r="A284" s="24" t="s">
        <v>23</v>
      </c>
      <c r="B284" s="24" t="s">
        <v>275</v>
      </c>
      <c r="C284" s="12" t="s">
        <v>370</v>
      </c>
      <c r="D284" s="54"/>
      <c r="E284" s="39" t="str">
        <f t="shared" si="10"/>
        <v>Еще фото</v>
      </c>
      <c r="F284" s="13" t="s">
        <v>56</v>
      </c>
      <c r="G284" s="24" t="s">
        <v>102</v>
      </c>
      <c r="H284" s="24" t="s">
        <v>90</v>
      </c>
      <c r="I284" s="24" t="s">
        <v>165</v>
      </c>
      <c r="J284" s="14" t="s">
        <v>28</v>
      </c>
      <c r="K284" s="15" t="s">
        <v>166</v>
      </c>
      <c r="L284" s="57"/>
      <c r="M284" s="14"/>
      <c r="N284" s="14" t="s">
        <v>31</v>
      </c>
      <c r="O284" s="14"/>
      <c r="P284" s="15" t="s">
        <v>295</v>
      </c>
      <c r="Q284" s="16">
        <v>22299</v>
      </c>
      <c r="R284" s="17">
        <v>45</v>
      </c>
      <c r="S284" s="18">
        <v>14104.1175</v>
      </c>
      <c r="T284" s="19" t="s">
        <v>98</v>
      </c>
      <c r="U284" s="20" t="s">
        <v>204</v>
      </c>
      <c r="V284" s="22">
        <v>36</v>
      </c>
      <c r="W284" s="22">
        <v>3</v>
      </c>
      <c r="X284" s="23"/>
    </row>
    <row r="285" spans="1:24" s="1" customFormat="1" ht="11.1" customHeight="1" x14ac:dyDescent="0.3">
      <c r="A285" s="24" t="s">
        <v>23</v>
      </c>
      <c r="B285" s="24" t="s">
        <v>275</v>
      </c>
      <c r="C285" s="12" t="s">
        <v>370</v>
      </c>
      <c r="D285" s="54"/>
      <c r="E285" s="39" t="str">
        <f t="shared" si="10"/>
        <v>Еще фото</v>
      </c>
      <c r="F285" s="13" t="s">
        <v>56</v>
      </c>
      <c r="G285" s="24" t="s">
        <v>102</v>
      </c>
      <c r="H285" s="24" t="s">
        <v>90</v>
      </c>
      <c r="I285" s="24" t="s">
        <v>165</v>
      </c>
      <c r="J285" s="14" t="s">
        <v>28</v>
      </c>
      <c r="K285" s="15" t="s">
        <v>166</v>
      </c>
      <c r="L285" s="57"/>
      <c r="M285" s="14"/>
      <c r="N285" s="14" t="s">
        <v>31</v>
      </c>
      <c r="O285" s="14"/>
      <c r="P285" s="15" t="s">
        <v>295</v>
      </c>
      <c r="Q285" s="16">
        <v>22299</v>
      </c>
      <c r="R285" s="17">
        <v>45</v>
      </c>
      <c r="S285" s="18">
        <v>14104.1175</v>
      </c>
      <c r="T285" s="19" t="s">
        <v>98</v>
      </c>
      <c r="U285" s="20" t="s">
        <v>177</v>
      </c>
      <c r="V285" s="28">
        <v>36.5</v>
      </c>
      <c r="W285" s="22">
        <v>2</v>
      </c>
      <c r="X285" s="23"/>
    </row>
    <row r="286" spans="1:24" s="1" customFormat="1" ht="11.1" customHeight="1" x14ac:dyDescent="0.3">
      <c r="A286" s="24" t="s">
        <v>23</v>
      </c>
      <c r="B286" s="24" t="s">
        <v>275</v>
      </c>
      <c r="C286" s="12" t="s">
        <v>370</v>
      </c>
      <c r="D286" s="54"/>
      <c r="E286" s="39" t="str">
        <f t="shared" si="10"/>
        <v>Еще фото</v>
      </c>
      <c r="F286" s="13" t="s">
        <v>56</v>
      </c>
      <c r="G286" s="24" t="s">
        <v>102</v>
      </c>
      <c r="H286" s="24" t="s">
        <v>90</v>
      </c>
      <c r="I286" s="24" t="s">
        <v>165</v>
      </c>
      <c r="J286" s="14" t="s">
        <v>28</v>
      </c>
      <c r="K286" s="15" t="s">
        <v>166</v>
      </c>
      <c r="L286" s="57"/>
      <c r="M286" s="14"/>
      <c r="N286" s="14" t="s">
        <v>31</v>
      </c>
      <c r="O286" s="14"/>
      <c r="P286" s="15" t="s">
        <v>295</v>
      </c>
      <c r="Q286" s="16">
        <v>22299</v>
      </c>
      <c r="R286" s="17">
        <v>45</v>
      </c>
      <c r="S286" s="18">
        <v>14104.1175</v>
      </c>
      <c r="T286" s="19" t="s">
        <v>98</v>
      </c>
      <c r="U286" s="20" t="s">
        <v>185</v>
      </c>
      <c r="V286" s="22">
        <v>37</v>
      </c>
      <c r="W286" s="22">
        <v>2</v>
      </c>
      <c r="X286" s="23"/>
    </row>
    <row r="287" spans="1:24" s="1" customFormat="1" ht="11.1" customHeight="1" x14ac:dyDescent="0.3">
      <c r="A287" s="24" t="s">
        <v>23</v>
      </c>
      <c r="B287" s="24" t="s">
        <v>275</v>
      </c>
      <c r="C287" s="12" t="s">
        <v>370</v>
      </c>
      <c r="D287" s="54"/>
      <c r="E287" s="39" t="str">
        <f t="shared" si="10"/>
        <v>Еще фото</v>
      </c>
      <c r="F287" s="13" t="s">
        <v>56</v>
      </c>
      <c r="G287" s="24" t="s">
        <v>102</v>
      </c>
      <c r="H287" s="24" t="s">
        <v>90</v>
      </c>
      <c r="I287" s="24" t="s">
        <v>165</v>
      </c>
      <c r="J287" s="14" t="s">
        <v>28</v>
      </c>
      <c r="K287" s="15" t="s">
        <v>166</v>
      </c>
      <c r="L287" s="57"/>
      <c r="M287" s="14"/>
      <c r="N287" s="14" t="s">
        <v>31</v>
      </c>
      <c r="O287" s="14"/>
      <c r="P287" s="15" t="s">
        <v>295</v>
      </c>
      <c r="Q287" s="16">
        <v>22299</v>
      </c>
      <c r="R287" s="17">
        <v>45</v>
      </c>
      <c r="S287" s="18">
        <v>14104.1175</v>
      </c>
      <c r="T287" s="19" t="s">
        <v>98</v>
      </c>
      <c r="U287" s="20" t="s">
        <v>186</v>
      </c>
      <c r="V287" s="28">
        <v>37.5</v>
      </c>
      <c r="W287" s="22">
        <v>5</v>
      </c>
      <c r="X287" s="23"/>
    </row>
    <row r="288" spans="1:24" s="1" customFormat="1" ht="11.1" customHeight="1" x14ac:dyDescent="0.3">
      <c r="A288" s="24" t="s">
        <v>23</v>
      </c>
      <c r="B288" s="24" t="s">
        <v>275</v>
      </c>
      <c r="C288" s="12" t="s">
        <v>370</v>
      </c>
      <c r="D288" s="54"/>
      <c r="E288" s="39" t="str">
        <f t="shared" si="10"/>
        <v>Еще фото</v>
      </c>
      <c r="F288" s="13" t="s">
        <v>56</v>
      </c>
      <c r="G288" s="24" t="s">
        <v>102</v>
      </c>
      <c r="H288" s="24" t="s">
        <v>90</v>
      </c>
      <c r="I288" s="24" t="s">
        <v>165</v>
      </c>
      <c r="J288" s="14" t="s">
        <v>28</v>
      </c>
      <c r="K288" s="15" t="s">
        <v>166</v>
      </c>
      <c r="L288" s="57"/>
      <c r="M288" s="14"/>
      <c r="N288" s="14" t="s">
        <v>31</v>
      </c>
      <c r="O288" s="14"/>
      <c r="P288" s="15" t="s">
        <v>295</v>
      </c>
      <c r="Q288" s="16">
        <v>22299</v>
      </c>
      <c r="R288" s="17">
        <v>45</v>
      </c>
      <c r="S288" s="18">
        <v>14104.1175</v>
      </c>
      <c r="T288" s="19" t="s">
        <v>98</v>
      </c>
      <c r="U288" s="20" t="s">
        <v>170</v>
      </c>
      <c r="V288" s="28">
        <v>38.5</v>
      </c>
      <c r="W288" s="22">
        <v>4</v>
      </c>
      <c r="X288" s="23"/>
    </row>
    <row r="289" spans="1:24" s="1" customFormat="1" ht="11.1" customHeight="1" x14ac:dyDescent="0.3">
      <c r="A289" s="24" t="s">
        <v>23</v>
      </c>
      <c r="B289" s="24" t="s">
        <v>275</v>
      </c>
      <c r="C289" s="12" t="s">
        <v>370</v>
      </c>
      <c r="D289" s="54"/>
      <c r="E289" s="39" t="str">
        <f t="shared" si="10"/>
        <v>Еще фото</v>
      </c>
      <c r="F289" s="13" t="s">
        <v>56</v>
      </c>
      <c r="G289" s="24" t="s">
        <v>102</v>
      </c>
      <c r="H289" s="24" t="s">
        <v>90</v>
      </c>
      <c r="I289" s="24" t="s">
        <v>165</v>
      </c>
      <c r="J289" s="14" t="s">
        <v>28</v>
      </c>
      <c r="K289" s="15" t="s">
        <v>166</v>
      </c>
      <c r="L289" s="57"/>
      <c r="M289" s="14"/>
      <c r="N289" s="14" t="s">
        <v>31</v>
      </c>
      <c r="O289" s="14"/>
      <c r="P289" s="15" t="s">
        <v>295</v>
      </c>
      <c r="Q289" s="16">
        <v>22299</v>
      </c>
      <c r="R289" s="17">
        <v>45</v>
      </c>
      <c r="S289" s="18">
        <v>14104.1175</v>
      </c>
      <c r="T289" s="19" t="s">
        <v>98</v>
      </c>
      <c r="U289" s="20" t="s">
        <v>99</v>
      </c>
      <c r="V289" s="22">
        <v>39</v>
      </c>
      <c r="W289" s="22">
        <v>8</v>
      </c>
      <c r="X289" s="23"/>
    </row>
    <row r="290" spans="1:24" s="1" customFormat="1" ht="11.1" customHeight="1" x14ac:dyDescent="0.3">
      <c r="A290" s="24" t="s">
        <v>23</v>
      </c>
      <c r="B290" s="24" t="s">
        <v>275</v>
      </c>
      <c r="C290" s="12" t="s">
        <v>370</v>
      </c>
      <c r="D290" s="54"/>
      <c r="E290" s="39" t="str">
        <f t="shared" si="10"/>
        <v>Еще фото</v>
      </c>
      <c r="F290" s="13" t="s">
        <v>56</v>
      </c>
      <c r="G290" s="24" t="s">
        <v>102</v>
      </c>
      <c r="H290" s="24" t="s">
        <v>90</v>
      </c>
      <c r="I290" s="24" t="s">
        <v>165</v>
      </c>
      <c r="J290" s="14" t="s">
        <v>28</v>
      </c>
      <c r="K290" s="15" t="s">
        <v>166</v>
      </c>
      <c r="L290" s="57"/>
      <c r="M290" s="14"/>
      <c r="N290" s="14" t="s">
        <v>31</v>
      </c>
      <c r="O290" s="14"/>
      <c r="P290" s="15" t="s">
        <v>295</v>
      </c>
      <c r="Q290" s="16">
        <v>22299</v>
      </c>
      <c r="R290" s="17">
        <v>45</v>
      </c>
      <c r="S290" s="18">
        <v>14104.1175</v>
      </c>
      <c r="T290" s="19" t="s">
        <v>98</v>
      </c>
      <c r="U290" s="20" t="s">
        <v>157</v>
      </c>
      <c r="V290" s="28">
        <v>39.5</v>
      </c>
      <c r="W290" s="22">
        <v>6</v>
      </c>
      <c r="X290" s="23"/>
    </row>
    <row r="291" spans="1:24" s="1" customFormat="1" ht="11.1" customHeight="1" x14ac:dyDescent="0.3">
      <c r="A291" s="24" t="s">
        <v>23</v>
      </c>
      <c r="B291" s="24" t="s">
        <v>275</v>
      </c>
      <c r="C291" s="12" t="s">
        <v>370</v>
      </c>
      <c r="D291" s="54"/>
      <c r="E291" s="39" t="str">
        <f t="shared" si="10"/>
        <v>Еще фото</v>
      </c>
      <c r="F291" s="13" t="s">
        <v>56</v>
      </c>
      <c r="G291" s="24" t="s">
        <v>102</v>
      </c>
      <c r="H291" s="24" t="s">
        <v>90</v>
      </c>
      <c r="I291" s="24" t="s">
        <v>165</v>
      </c>
      <c r="J291" s="14" t="s">
        <v>28</v>
      </c>
      <c r="K291" s="15" t="s">
        <v>166</v>
      </c>
      <c r="L291" s="57"/>
      <c r="M291" s="14"/>
      <c r="N291" s="14" t="s">
        <v>31</v>
      </c>
      <c r="O291" s="14"/>
      <c r="P291" s="15" t="s">
        <v>295</v>
      </c>
      <c r="Q291" s="16">
        <v>22299</v>
      </c>
      <c r="R291" s="17">
        <v>45</v>
      </c>
      <c r="S291" s="18">
        <v>14104.1175</v>
      </c>
      <c r="T291" s="19" t="s">
        <v>98</v>
      </c>
      <c r="U291" s="20" t="s">
        <v>112</v>
      </c>
      <c r="V291" s="28">
        <v>40.5</v>
      </c>
      <c r="W291" s="22">
        <v>5</v>
      </c>
      <c r="X291" s="23"/>
    </row>
    <row r="292" spans="1:24" s="1" customFormat="1" ht="11.1" customHeight="1" x14ac:dyDescent="0.3">
      <c r="A292" s="14" t="s">
        <v>23</v>
      </c>
      <c r="B292" s="14" t="s">
        <v>275</v>
      </c>
      <c r="C292" s="12" t="s">
        <v>370</v>
      </c>
      <c r="D292" s="54"/>
      <c r="E292" s="39" t="str">
        <f t="shared" si="10"/>
        <v>Еще фото</v>
      </c>
      <c r="F292" s="31" t="s">
        <v>56</v>
      </c>
      <c r="G292" s="14" t="s">
        <v>102</v>
      </c>
      <c r="H292" s="14" t="s">
        <v>90</v>
      </c>
      <c r="I292" s="14" t="s">
        <v>165</v>
      </c>
      <c r="J292" s="14" t="s">
        <v>28</v>
      </c>
      <c r="K292" s="14" t="s">
        <v>166</v>
      </c>
      <c r="L292" s="57"/>
      <c r="M292" s="14"/>
      <c r="N292" s="14" t="s">
        <v>31</v>
      </c>
      <c r="O292" s="14"/>
      <c r="P292" s="14" t="s">
        <v>295</v>
      </c>
      <c r="Q292" s="32">
        <v>22299</v>
      </c>
      <c r="R292" s="33">
        <v>45</v>
      </c>
      <c r="S292" s="34">
        <v>14104.1175</v>
      </c>
      <c r="T292" s="19" t="s">
        <v>98</v>
      </c>
      <c r="U292" s="20" t="s">
        <v>107</v>
      </c>
      <c r="V292" s="22">
        <v>41</v>
      </c>
      <c r="W292" s="22">
        <v>8</v>
      </c>
      <c r="X292" s="23"/>
    </row>
    <row r="293" spans="1:24" s="1" customFormat="1" ht="11.1" customHeight="1" x14ac:dyDescent="0.3">
      <c r="A293" s="14" t="s">
        <v>23</v>
      </c>
      <c r="B293" s="14" t="s">
        <v>275</v>
      </c>
      <c r="C293" s="12" t="s">
        <v>370</v>
      </c>
      <c r="D293" s="54"/>
      <c r="E293" s="39" t="str">
        <f t="shared" si="10"/>
        <v>Еще фото</v>
      </c>
      <c r="F293" s="31" t="s">
        <v>56</v>
      </c>
      <c r="G293" s="14" t="s">
        <v>102</v>
      </c>
      <c r="H293" s="14" t="s">
        <v>90</v>
      </c>
      <c r="I293" s="14" t="s">
        <v>165</v>
      </c>
      <c r="J293" s="14" t="s">
        <v>28</v>
      </c>
      <c r="K293" s="14" t="s">
        <v>166</v>
      </c>
      <c r="L293" s="57"/>
      <c r="M293" s="14"/>
      <c r="N293" s="14" t="s">
        <v>31</v>
      </c>
      <c r="O293" s="14"/>
      <c r="P293" s="14" t="s">
        <v>295</v>
      </c>
      <c r="Q293" s="32">
        <v>22299</v>
      </c>
      <c r="R293" s="33">
        <v>45</v>
      </c>
      <c r="S293" s="34">
        <v>14104.1175</v>
      </c>
      <c r="T293" s="19" t="s">
        <v>98</v>
      </c>
      <c r="U293" s="20" t="s">
        <v>108</v>
      </c>
      <c r="V293" s="28">
        <v>41.5</v>
      </c>
      <c r="W293" s="22">
        <v>10</v>
      </c>
      <c r="X293" s="23"/>
    </row>
    <row r="294" spans="1:24" s="1" customFormat="1" ht="11.1" customHeight="1" x14ac:dyDescent="0.3">
      <c r="A294" s="14" t="s">
        <v>23</v>
      </c>
      <c r="B294" s="14" t="s">
        <v>275</v>
      </c>
      <c r="C294" s="12" t="s">
        <v>370</v>
      </c>
      <c r="D294" s="54"/>
      <c r="E294" s="39" t="str">
        <f t="shared" si="10"/>
        <v>Еще фото</v>
      </c>
      <c r="F294" s="31" t="s">
        <v>56</v>
      </c>
      <c r="G294" s="14" t="s">
        <v>102</v>
      </c>
      <c r="H294" s="14" t="s">
        <v>90</v>
      </c>
      <c r="I294" s="14" t="s">
        <v>165</v>
      </c>
      <c r="J294" s="14" t="s">
        <v>28</v>
      </c>
      <c r="K294" s="14" t="s">
        <v>166</v>
      </c>
      <c r="L294" s="57"/>
      <c r="M294" s="14"/>
      <c r="N294" s="14" t="s">
        <v>31</v>
      </c>
      <c r="O294" s="14"/>
      <c r="P294" s="14" t="s">
        <v>295</v>
      </c>
      <c r="Q294" s="32">
        <v>22299</v>
      </c>
      <c r="R294" s="33">
        <v>45</v>
      </c>
      <c r="S294" s="34">
        <v>14104.1175</v>
      </c>
      <c r="T294" s="19" t="s">
        <v>98</v>
      </c>
      <c r="U294" s="20" t="s">
        <v>115</v>
      </c>
      <c r="V294" s="22">
        <v>42</v>
      </c>
      <c r="W294" s="22">
        <v>3</v>
      </c>
      <c r="X294" s="23"/>
    </row>
    <row r="295" spans="1:24" s="1" customFormat="1" ht="11.1" customHeight="1" x14ac:dyDescent="0.3">
      <c r="A295" s="14" t="s">
        <v>23</v>
      </c>
      <c r="B295" s="14" t="s">
        <v>275</v>
      </c>
      <c r="C295" s="12" t="s">
        <v>370</v>
      </c>
      <c r="D295" s="54"/>
      <c r="E295" s="39" t="str">
        <f t="shared" si="10"/>
        <v>Еще фото</v>
      </c>
      <c r="F295" s="31" t="s">
        <v>56</v>
      </c>
      <c r="G295" s="14" t="s">
        <v>102</v>
      </c>
      <c r="H295" s="14" t="s">
        <v>90</v>
      </c>
      <c r="I295" s="14" t="s">
        <v>165</v>
      </c>
      <c r="J295" s="14" t="s">
        <v>28</v>
      </c>
      <c r="K295" s="14" t="s">
        <v>166</v>
      </c>
      <c r="L295" s="57"/>
      <c r="M295" s="14"/>
      <c r="N295" s="14" t="s">
        <v>31</v>
      </c>
      <c r="O295" s="14"/>
      <c r="P295" s="14" t="s">
        <v>295</v>
      </c>
      <c r="Q295" s="32">
        <v>22299</v>
      </c>
      <c r="R295" s="33">
        <v>45</v>
      </c>
      <c r="S295" s="34">
        <v>14104.1175</v>
      </c>
      <c r="T295" s="19" t="s">
        <v>98</v>
      </c>
      <c r="U295" s="20" t="s">
        <v>116</v>
      </c>
      <c r="V295" s="22">
        <v>43</v>
      </c>
      <c r="W295" s="22">
        <v>2</v>
      </c>
      <c r="X295" s="23"/>
    </row>
    <row r="296" spans="1:24" s="1" customFormat="1" ht="11.1" customHeight="1" x14ac:dyDescent="0.3">
      <c r="A296" s="14" t="s">
        <v>23</v>
      </c>
      <c r="B296" s="14" t="s">
        <v>275</v>
      </c>
      <c r="C296" s="12" t="s">
        <v>370</v>
      </c>
      <c r="D296" s="55"/>
      <c r="E296" s="39" t="str">
        <f t="shared" si="10"/>
        <v>Еще фото</v>
      </c>
      <c r="F296" s="31" t="s">
        <v>56</v>
      </c>
      <c r="G296" s="14" t="s">
        <v>102</v>
      </c>
      <c r="H296" s="14" t="s">
        <v>90</v>
      </c>
      <c r="I296" s="14" t="s">
        <v>165</v>
      </c>
      <c r="J296" s="14" t="s">
        <v>28</v>
      </c>
      <c r="K296" s="14" t="s">
        <v>166</v>
      </c>
      <c r="L296" s="58"/>
      <c r="M296" s="14"/>
      <c r="N296" s="14" t="s">
        <v>31</v>
      </c>
      <c r="O296" s="14"/>
      <c r="P296" s="14" t="s">
        <v>295</v>
      </c>
      <c r="Q296" s="32">
        <v>22299</v>
      </c>
      <c r="R296" s="33">
        <v>45</v>
      </c>
      <c r="S296" s="34">
        <v>14104.1175</v>
      </c>
      <c r="T296" s="19" t="s">
        <v>98</v>
      </c>
      <c r="U296" s="20" t="s">
        <v>371</v>
      </c>
      <c r="V296" s="28">
        <v>46.5</v>
      </c>
      <c r="W296" s="22">
        <v>1</v>
      </c>
      <c r="X296" s="23"/>
    </row>
    <row r="297" spans="1:24" s="1" customFormat="1" ht="108" customHeight="1" x14ac:dyDescent="0.3">
      <c r="A297" s="11" t="s">
        <v>23</v>
      </c>
      <c r="B297" s="11" t="s">
        <v>275</v>
      </c>
      <c r="C297" s="12" t="s">
        <v>372</v>
      </c>
      <c r="D297" s="27"/>
      <c r="E297" s="39" t="str">
        <f>HYPERLINK("https://www.google.ru/search?q=U10009GK&amp;newwindow=1&amp;tbm=isch","Еще фото")</f>
        <v>Еще фото</v>
      </c>
      <c r="F297" s="13"/>
      <c r="G297" s="11" t="s">
        <v>102</v>
      </c>
      <c r="H297" s="11" t="s">
        <v>90</v>
      </c>
      <c r="I297" s="14" t="s">
        <v>165</v>
      </c>
      <c r="J297" s="14" t="s">
        <v>28</v>
      </c>
      <c r="K297" s="15" t="s">
        <v>166</v>
      </c>
      <c r="L297" s="14" t="s">
        <v>373</v>
      </c>
      <c r="M297" s="14"/>
      <c r="N297" s="14" t="s">
        <v>31</v>
      </c>
      <c r="O297" s="14"/>
      <c r="P297" s="15" t="s">
        <v>217</v>
      </c>
      <c r="Q297" s="16">
        <v>19999</v>
      </c>
      <c r="R297" s="17">
        <v>45</v>
      </c>
      <c r="S297" s="18">
        <v>12649.3675</v>
      </c>
      <c r="T297" s="19" t="s">
        <v>98</v>
      </c>
      <c r="U297" s="20" t="s">
        <v>177</v>
      </c>
      <c r="V297" s="28">
        <v>36.5</v>
      </c>
      <c r="W297" s="22">
        <v>5</v>
      </c>
      <c r="X297" s="23"/>
    </row>
    <row r="298" spans="1:24" s="1" customFormat="1" ht="108" customHeight="1" x14ac:dyDescent="0.3">
      <c r="A298" s="11" t="s">
        <v>23</v>
      </c>
      <c r="B298" s="11" t="s">
        <v>200</v>
      </c>
      <c r="C298" s="12" t="s">
        <v>374</v>
      </c>
      <c r="D298" s="27"/>
      <c r="E298" s="39" t="str">
        <f>HYPERLINK("https://www.google.ru/search?q=U19063NQ&amp;newwindow=1&amp;tbm=isch","Еще фото")</f>
        <v>Еще фото</v>
      </c>
      <c r="F298" s="13"/>
      <c r="G298" s="11" t="s">
        <v>102</v>
      </c>
      <c r="H298" s="11" t="s">
        <v>90</v>
      </c>
      <c r="I298" s="14" t="s">
        <v>165</v>
      </c>
      <c r="J298" s="14" t="s">
        <v>28</v>
      </c>
      <c r="K298" s="15" t="s">
        <v>166</v>
      </c>
      <c r="L298" s="14" t="s">
        <v>375</v>
      </c>
      <c r="M298" s="14"/>
      <c r="N298" s="14" t="s">
        <v>43</v>
      </c>
      <c r="O298" s="14"/>
      <c r="P298" s="15" t="s">
        <v>150</v>
      </c>
      <c r="Q298" s="16">
        <v>20499</v>
      </c>
      <c r="R298" s="17">
        <v>45</v>
      </c>
      <c r="S298" s="18">
        <v>12965.6175</v>
      </c>
      <c r="T298" s="19" t="s">
        <v>98</v>
      </c>
      <c r="U298" s="20" t="s">
        <v>118</v>
      </c>
      <c r="V298" s="22">
        <v>44</v>
      </c>
      <c r="W298" s="22">
        <v>1</v>
      </c>
      <c r="X298" s="23"/>
    </row>
    <row r="299" spans="1:24" s="1" customFormat="1" ht="108" customHeight="1" x14ac:dyDescent="0.3">
      <c r="A299" s="11" t="s">
        <v>23</v>
      </c>
      <c r="B299" s="11" t="s">
        <v>200</v>
      </c>
      <c r="C299" s="12" t="s">
        <v>376</v>
      </c>
      <c r="D299" s="27"/>
      <c r="E299" s="39" t="str">
        <f>HYPERLINK("https://www.google.ru/search?q=U19066U8&amp;newwindow=1&amp;tbm=isch","Еще фото")</f>
        <v>Еще фото</v>
      </c>
      <c r="F299" s="13"/>
      <c r="G299" s="11" t="s">
        <v>102</v>
      </c>
      <c r="H299" s="11" t="s">
        <v>90</v>
      </c>
      <c r="I299" s="14" t="s">
        <v>165</v>
      </c>
      <c r="J299" s="14" t="s">
        <v>28</v>
      </c>
      <c r="K299" s="15" t="s">
        <v>166</v>
      </c>
      <c r="L299" s="14" t="s">
        <v>377</v>
      </c>
      <c r="M299" s="14"/>
      <c r="N299" s="14" t="s">
        <v>53</v>
      </c>
      <c r="O299" s="14"/>
      <c r="P299" s="15" t="s">
        <v>378</v>
      </c>
      <c r="Q299" s="16">
        <v>22899</v>
      </c>
      <c r="R299" s="17">
        <v>45</v>
      </c>
      <c r="S299" s="18">
        <v>14483.6175</v>
      </c>
      <c r="T299" s="19" t="s">
        <v>98</v>
      </c>
      <c r="U299" s="20" t="s">
        <v>117</v>
      </c>
      <c r="V299" s="28">
        <v>43.5</v>
      </c>
      <c r="W299" s="22">
        <v>1</v>
      </c>
      <c r="X299" s="23"/>
    </row>
    <row r="300" spans="1:24" s="1" customFormat="1" ht="21" customHeight="1" x14ac:dyDescent="0.3">
      <c r="A300" s="11" t="s">
        <v>23</v>
      </c>
      <c r="B300" s="11" t="s">
        <v>200</v>
      </c>
      <c r="C300" s="25" t="s">
        <v>379</v>
      </c>
      <c r="D300" s="53"/>
      <c r="E300" s="39" t="str">
        <f>HYPERLINK("https://www.google.ru/search?q=U19067TK&amp;newwindow=1&amp;tbm=isch","Еще фото")</f>
        <v>Еще фото</v>
      </c>
      <c r="F300" s="13"/>
      <c r="G300" s="11" t="s">
        <v>102</v>
      </c>
      <c r="H300" s="11" t="s">
        <v>90</v>
      </c>
      <c r="I300" s="14" t="s">
        <v>165</v>
      </c>
      <c r="J300" s="14" t="s">
        <v>28</v>
      </c>
      <c r="K300" s="15" t="s">
        <v>166</v>
      </c>
      <c r="L300" s="56" t="s">
        <v>380</v>
      </c>
      <c r="M300" s="14"/>
      <c r="N300" s="14" t="s">
        <v>43</v>
      </c>
      <c r="O300" s="14"/>
      <c r="P300" s="15" t="s">
        <v>381</v>
      </c>
      <c r="Q300" s="16">
        <v>22099</v>
      </c>
      <c r="R300" s="17">
        <v>45</v>
      </c>
      <c r="S300" s="18">
        <v>13977.6175</v>
      </c>
      <c r="T300" s="19" t="s">
        <v>98</v>
      </c>
      <c r="U300" s="20" t="s">
        <v>177</v>
      </c>
      <c r="V300" s="28">
        <v>36.5</v>
      </c>
      <c r="W300" s="22">
        <v>5</v>
      </c>
      <c r="X300" s="23"/>
    </row>
    <row r="301" spans="1:24" s="1" customFormat="1" ht="21" customHeight="1" x14ac:dyDescent="0.3">
      <c r="A301" s="24" t="s">
        <v>23</v>
      </c>
      <c r="B301" s="24" t="s">
        <v>200</v>
      </c>
      <c r="C301" s="26" t="s">
        <v>379</v>
      </c>
      <c r="D301" s="54"/>
      <c r="E301" s="39" t="str">
        <f>HYPERLINK("https://www.google.ru/search?q=U19067TK&amp;newwindow=1&amp;tbm=isch","Еще фото")</f>
        <v>Еще фото</v>
      </c>
      <c r="F301" s="13"/>
      <c r="G301" s="24" t="s">
        <v>102</v>
      </c>
      <c r="H301" s="24" t="s">
        <v>90</v>
      </c>
      <c r="I301" s="24" t="s">
        <v>165</v>
      </c>
      <c r="J301" s="14" t="s">
        <v>28</v>
      </c>
      <c r="K301" s="15" t="s">
        <v>166</v>
      </c>
      <c r="L301" s="57"/>
      <c r="M301" s="14"/>
      <c r="N301" s="14" t="s">
        <v>43</v>
      </c>
      <c r="O301" s="14"/>
      <c r="P301" s="15" t="s">
        <v>381</v>
      </c>
      <c r="Q301" s="16">
        <v>22099</v>
      </c>
      <c r="R301" s="17">
        <v>45</v>
      </c>
      <c r="S301" s="18">
        <v>13977.6175</v>
      </c>
      <c r="T301" s="19" t="s">
        <v>98</v>
      </c>
      <c r="U301" s="20" t="s">
        <v>185</v>
      </c>
      <c r="V301" s="22">
        <v>37</v>
      </c>
      <c r="W301" s="22">
        <v>5</v>
      </c>
      <c r="X301" s="23"/>
    </row>
    <row r="302" spans="1:24" s="1" customFormat="1" ht="21" customHeight="1" x14ac:dyDescent="0.3">
      <c r="A302" s="24" t="s">
        <v>23</v>
      </c>
      <c r="B302" s="24" t="s">
        <v>200</v>
      </c>
      <c r="C302" s="26" t="s">
        <v>379</v>
      </c>
      <c r="D302" s="54"/>
      <c r="E302" s="39" t="str">
        <f>HYPERLINK("https://www.google.ru/search?q=U19067TK&amp;newwindow=1&amp;tbm=isch","Еще фото")</f>
        <v>Еще фото</v>
      </c>
      <c r="F302" s="13"/>
      <c r="G302" s="24" t="s">
        <v>102</v>
      </c>
      <c r="H302" s="24" t="s">
        <v>90</v>
      </c>
      <c r="I302" s="24" t="s">
        <v>165</v>
      </c>
      <c r="J302" s="14" t="s">
        <v>28</v>
      </c>
      <c r="K302" s="15" t="s">
        <v>166</v>
      </c>
      <c r="L302" s="57"/>
      <c r="M302" s="14"/>
      <c r="N302" s="14" t="s">
        <v>43</v>
      </c>
      <c r="O302" s="14"/>
      <c r="P302" s="15" t="s">
        <v>381</v>
      </c>
      <c r="Q302" s="16">
        <v>22099</v>
      </c>
      <c r="R302" s="17">
        <v>45</v>
      </c>
      <c r="S302" s="18">
        <v>13977.6175</v>
      </c>
      <c r="T302" s="19" t="s">
        <v>98</v>
      </c>
      <c r="U302" s="20" t="s">
        <v>186</v>
      </c>
      <c r="V302" s="28">
        <v>37.5</v>
      </c>
      <c r="W302" s="22">
        <v>3</v>
      </c>
      <c r="X302" s="23"/>
    </row>
    <row r="303" spans="1:24" s="1" customFormat="1" ht="21" customHeight="1" x14ac:dyDescent="0.3">
      <c r="A303" s="24" t="s">
        <v>23</v>
      </c>
      <c r="B303" s="24" t="s">
        <v>200</v>
      </c>
      <c r="C303" s="26" t="s">
        <v>379</v>
      </c>
      <c r="D303" s="54"/>
      <c r="E303" s="39" t="str">
        <f>HYPERLINK("https://www.google.ru/search?q=U19067TK&amp;newwindow=1&amp;tbm=isch","Еще фото")</f>
        <v>Еще фото</v>
      </c>
      <c r="F303" s="13"/>
      <c r="G303" s="24" t="s">
        <v>102</v>
      </c>
      <c r="H303" s="24" t="s">
        <v>90</v>
      </c>
      <c r="I303" s="24" t="s">
        <v>165</v>
      </c>
      <c r="J303" s="14" t="s">
        <v>28</v>
      </c>
      <c r="K303" s="15" t="s">
        <v>166</v>
      </c>
      <c r="L303" s="57"/>
      <c r="M303" s="14"/>
      <c r="N303" s="14" t="s">
        <v>43</v>
      </c>
      <c r="O303" s="14"/>
      <c r="P303" s="15" t="s">
        <v>381</v>
      </c>
      <c r="Q303" s="16">
        <v>22099</v>
      </c>
      <c r="R303" s="17">
        <v>45</v>
      </c>
      <c r="S303" s="18">
        <v>13977.6175</v>
      </c>
      <c r="T303" s="19" t="s">
        <v>98</v>
      </c>
      <c r="U303" s="20" t="s">
        <v>170</v>
      </c>
      <c r="V303" s="28">
        <v>38.5</v>
      </c>
      <c r="W303" s="22">
        <v>3</v>
      </c>
      <c r="X303" s="23"/>
    </row>
    <row r="304" spans="1:24" s="1" customFormat="1" ht="32.1" customHeight="1" x14ac:dyDescent="0.3">
      <c r="A304" s="24" t="s">
        <v>23</v>
      </c>
      <c r="B304" s="24" t="s">
        <v>200</v>
      </c>
      <c r="C304" s="26" t="s">
        <v>379</v>
      </c>
      <c r="D304" s="55"/>
      <c r="E304" s="39" t="str">
        <f>HYPERLINK("https://www.google.ru/search?q=U19067TK&amp;newwindow=1&amp;tbm=isch","Еще фото")</f>
        <v>Еще фото</v>
      </c>
      <c r="F304" s="13"/>
      <c r="G304" s="24" t="s">
        <v>102</v>
      </c>
      <c r="H304" s="24" t="s">
        <v>90</v>
      </c>
      <c r="I304" s="24" t="s">
        <v>165</v>
      </c>
      <c r="J304" s="14" t="s">
        <v>28</v>
      </c>
      <c r="K304" s="15" t="s">
        <v>166</v>
      </c>
      <c r="L304" s="58"/>
      <c r="M304" s="14"/>
      <c r="N304" s="14" t="s">
        <v>43</v>
      </c>
      <c r="O304" s="14"/>
      <c r="P304" s="15" t="s">
        <v>381</v>
      </c>
      <c r="Q304" s="16">
        <v>22099</v>
      </c>
      <c r="R304" s="17">
        <v>45</v>
      </c>
      <c r="S304" s="18">
        <v>13977.6175</v>
      </c>
      <c r="T304" s="19" t="s">
        <v>98</v>
      </c>
      <c r="U304" s="20" t="s">
        <v>112</v>
      </c>
      <c r="V304" s="28">
        <v>40.5</v>
      </c>
      <c r="W304" s="22">
        <v>1</v>
      </c>
      <c r="X304" s="23"/>
    </row>
    <row r="305" spans="1:24" s="1" customFormat="1" ht="35.1" customHeight="1" x14ac:dyDescent="0.3">
      <c r="A305" s="11" t="s">
        <v>23</v>
      </c>
      <c r="B305" s="11" t="s">
        <v>200</v>
      </c>
      <c r="C305" s="12" t="s">
        <v>382</v>
      </c>
      <c r="D305" s="53"/>
      <c r="E305" s="39" t="str">
        <f>HYPERLINK("https://www.google.ru/search?q=U19068PN&amp;newwindow=1&amp;tbm=isch","Еще фото")</f>
        <v>Еще фото</v>
      </c>
      <c r="F305" s="13"/>
      <c r="G305" s="11" t="s">
        <v>102</v>
      </c>
      <c r="H305" s="11" t="s">
        <v>90</v>
      </c>
      <c r="I305" s="14" t="s">
        <v>165</v>
      </c>
      <c r="J305" s="14" t="s">
        <v>28</v>
      </c>
      <c r="K305" s="15" t="s">
        <v>166</v>
      </c>
      <c r="L305" s="56" t="s">
        <v>383</v>
      </c>
      <c r="M305" s="14"/>
      <c r="N305" s="14" t="s">
        <v>31</v>
      </c>
      <c r="O305" s="14"/>
      <c r="P305" s="15" t="s">
        <v>384</v>
      </c>
      <c r="Q305" s="16">
        <v>21299</v>
      </c>
      <c r="R305" s="17">
        <v>45</v>
      </c>
      <c r="S305" s="18">
        <v>13471.6175</v>
      </c>
      <c r="T305" s="19" t="s">
        <v>98</v>
      </c>
      <c r="U305" s="20" t="s">
        <v>157</v>
      </c>
      <c r="V305" s="28">
        <v>39.5</v>
      </c>
      <c r="W305" s="22">
        <v>3</v>
      </c>
      <c r="X305" s="23"/>
    </row>
    <row r="306" spans="1:24" s="1" customFormat="1" ht="35.1" customHeight="1" x14ac:dyDescent="0.3">
      <c r="A306" s="24" t="s">
        <v>23</v>
      </c>
      <c r="B306" s="24" t="s">
        <v>200</v>
      </c>
      <c r="C306" s="12" t="s">
        <v>382</v>
      </c>
      <c r="D306" s="54"/>
      <c r="E306" s="39" t="str">
        <f>HYPERLINK("https://www.google.ru/search?q=U19068PN&amp;newwindow=1&amp;tbm=isch","Еще фото")</f>
        <v>Еще фото</v>
      </c>
      <c r="F306" s="13"/>
      <c r="G306" s="24" t="s">
        <v>102</v>
      </c>
      <c r="H306" s="24" t="s">
        <v>90</v>
      </c>
      <c r="I306" s="24" t="s">
        <v>165</v>
      </c>
      <c r="J306" s="14" t="s">
        <v>28</v>
      </c>
      <c r="K306" s="15" t="s">
        <v>166</v>
      </c>
      <c r="L306" s="57"/>
      <c r="M306" s="14"/>
      <c r="N306" s="14" t="s">
        <v>31</v>
      </c>
      <c r="O306" s="14"/>
      <c r="P306" s="15" t="s">
        <v>384</v>
      </c>
      <c r="Q306" s="16">
        <v>21299</v>
      </c>
      <c r="R306" s="17">
        <v>45</v>
      </c>
      <c r="S306" s="18">
        <v>13471.6175</v>
      </c>
      <c r="T306" s="19" t="s">
        <v>98</v>
      </c>
      <c r="U306" s="20" t="s">
        <v>112</v>
      </c>
      <c r="V306" s="28">
        <v>40.5</v>
      </c>
      <c r="W306" s="22">
        <v>1</v>
      </c>
      <c r="X306" s="23"/>
    </row>
    <row r="307" spans="1:24" s="1" customFormat="1" ht="36.950000000000003" customHeight="1" x14ac:dyDescent="0.3">
      <c r="A307" s="24" t="s">
        <v>23</v>
      </c>
      <c r="B307" s="24" t="s">
        <v>200</v>
      </c>
      <c r="C307" s="12" t="s">
        <v>382</v>
      </c>
      <c r="D307" s="55"/>
      <c r="E307" s="39" t="str">
        <f>HYPERLINK("https://www.google.ru/search?q=U19068PN&amp;newwindow=1&amp;tbm=isch","Еще фото")</f>
        <v>Еще фото</v>
      </c>
      <c r="F307" s="13"/>
      <c r="G307" s="24" t="s">
        <v>102</v>
      </c>
      <c r="H307" s="24" t="s">
        <v>90</v>
      </c>
      <c r="I307" s="24" t="s">
        <v>165</v>
      </c>
      <c r="J307" s="14" t="s">
        <v>28</v>
      </c>
      <c r="K307" s="15" t="s">
        <v>166</v>
      </c>
      <c r="L307" s="58"/>
      <c r="M307" s="14"/>
      <c r="N307" s="14" t="s">
        <v>31</v>
      </c>
      <c r="O307" s="14"/>
      <c r="P307" s="15" t="s">
        <v>384</v>
      </c>
      <c r="Q307" s="16">
        <v>21299</v>
      </c>
      <c r="R307" s="17">
        <v>45</v>
      </c>
      <c r="S307" s="18">
        <v>13471.6175</v>
      </c>
      <c r="T307" s="19" t="s">
        <v>98</v>
      </c>
      <c r="U307" s="20" t="s">
        <v>371</v>
      </c>
      <c r="V307" s="28">
        <v>46.5</v>
      </c>
      <c r="W307" s="22">
        <v>1</v>
      </c>
      <c r="X307" s="23"/>
    </row>
    <row r="308" spans="1:24" s="1" customFormat="1" ht="11.1" customHeight="1" x14ac:dyDescent="0.3">
      <c r="A308" s="11" t="s">
        <v>23</v>
      </c>
      <c r="B308" s="11" t="s">
        <v>385</v>
      </c>
      <c r="C308" s="12" t="s">
        <v>386</v>
      </c>
      <c r="D308" s="53"/>
      <c r="E308" s="39" t="str">
        <f t="shared" ref="E308:E316" si="11">HYPERLINK("https://www.google.ru/search?q=U1906LAE&amp;newwindow=1&amp;tbm=isch","Еще фото")</f>
        <v>Еще фото</v>
      </c>
      <c r="F308" s="30" t="s">
        <v>138</v>
      </c>
      <c r="G308" s="11" t="s">
        <v>387</v>
      </c>
      <c r="H308" s="11" t="s">
        <v>90</v>
      </c>
      <c r="I308" s="14" t="s">
        <v>165</v>
      </c>
      <c r="J308" s="14" t="s">
        <v>28</v>
      </c>
      <c r="K308" s="15" t="s">
        <v>166</v>
      </c>
      <c r="L308" s="56" t="s">
        <v>388</v>
      </c>
      <c r="M308" s="14"/>
      <c r="N308" s="14" t="s">
        <v>43</v>
      </c>
      <c r="O308" s="14"/>
      <c r="P308" s="15" t="s">
        <v>389</v>
      </c>
      <c r="Q308" s="16">
        <v>20399</v>
      </c>
      <c r="R308" s="17">
        <v>45</v>
      </c>
      <c r="S308" s="18">
        <v>12902.3675</v>
      </c>
      <c r="T308" s="19" t="s">
        <v>98</v>
      </c>
      <c r="U308" s="20" t="s">
        <v>177</v>
      </c>
      <c r="V308" s="28">
        <v>36.5</v>
      </c>
      <c r="W308" s="22">
        <v>1</v>
      </c>
      <c r="X308" s="23"/>
    </row>
    <row r="309" spans="1:24" s="1" customFormat="1" ht="11.1" customHeight="1" x14ac:dyDescent="0.3">
      <c r="A309" s="24" t="s">
        <v>23</v>
      </c>
      <c r="B309" s="24" t="s">
        <v>385</v>
      </c>
      <c r="C309" s="12" t="s">
        <v>386</v>
      </c>
      <c r="D309" s="54"/>
      <c r="E309" s="39" t="str">
        <f t="shared" si="11"/>
        <v>Еще фото</v>
      </c>
      <c r="F309" s="30" t="s">
        <v>138</v>
      </c>
      <c r="G309" s="24" t="s">
        <v>387</v>
      </c>
      <c r="H309" s="24" t="s">
        <v>90</v>
      </c>
      <c r="I309" s="24" t="s">
        <v>165</v>
      </c>
      <c r="J309" s="14" t="s">
        <v>28</v>
      </c>
      <c r="K309" s="15" t="s">
        <v>166</v>
      </c>
      <c r="L309" s="57"/>
      <c r="M309" s="14"/>
      <c r="N309" s="14" t="s">
        <v>43</v>
      </c>
      <c r="O309" s="14"/>
      <c r="P309" s="15" t="s">
        <v>389</v>
      </c>
      <c r="Q309" s="16">
        <v>20399</v>
      </c>
      <c r="R309" s="17">
        <v>45</v>
      </c>
      <c r="S309" s="18">
        <v>12902.3675</v>
      </c>
      <c r="T309" s="19" t="s">
        <v>98</v>
      </c>
      <c r="U309" s="20" t="s">
        <v>185</v>
      </c>
      <c r="V309" s="22">
        <v>37</v>
      </c>
      <c r="W309" s="22">
        <v>1</v>
      </c>
      <c r="X309" s="23"/>
    </row>
    <row r="310" spans="1:24" s="1" customFormat="1" ht="11.1" customHeight="1" x14ac:dyDescent="0.3">
      <c r="A310" s="24" t="s">
        <v>23</v>
      </c>
      <c r="B310" s="24" t="s">
        <v>385</v>
      </c>
      <c r="C310" s="12" t="s">
        <v>386</v>
      </c>
      <c r="D310" s="54"/>
      <c r="E310" s="39" t="str">
        <f t="shared" si="11"/>
        <v>Еще фото</v>
      </c>
      <c r="F310" s="30" t="s">
        <v>138</v>
      </c>
      <c r="G310" s="24" t="s">
        <v>387</v>
      </c>
      <c r="H310" s="24" t="s">
        <v>90</v>
      </c>
      <c r="I310" s="24" t="s">
        <v>165</v>
      </c>
      <c r="J310" s="14" t="s">
        <v>28</v>
      </c>
      <c r="K310" s="15" t="s">
        <v>166</v>
      </c>
      <c r="L310" s="57"/>
      <c r="M310" s="14"/>
      <c r="N310" s="14" t="s">
        <v>43</v>
      </c>
      <c r="O310" s="14"/>
      <c r="P310" s="15" t="s">
        <v>389</v>
      </c>
      <c r="Q310" s="16">
        <v>20399</v>
      </c>
      <c r="R310" s="17">
        <v>45</v>
      </c>
      <c r="S310" s="18">
        <v>12902.3675</v>
      </c>
      <c r="T310" s="19" t="s">
        <v>98</v>
      </c>
      <c r="U310" s="20" t="s">
        <v>157</v>
      </c>
      <c r="V310" s="28">
        <v>39.5</v>
      </c>
      <c r="W310" s="22">
        <v>1</v>
      </c>
      <c r="X310" s="23"/>
    </row>
    <row r="311" spans="1:24" s="1" customFormat="1" ht="11.1" customHeight="1" x14ac:dyDescent="0.3">
      <c r="A311" s="24" t="s">
        <v>23</v>
      </c>
      <c r="B311" s="24" t="s">
        <v>385</v>
      </c>
      <c r="C311" s="12" t="s">
        <v>386</v>
      </c>
      <c r="D311" s="54"/>
      <c r="E311" s="39" t="str">
        <f t="shared" si="11"/>
        <v>Еще фото</v>
      </c>
      <c r="F311" s="30" t="s">
        <v>138</v>
      </c>
      <c r="G311" s="24" t="s">
        <v>387</v>
      </c>
      <c r="H311" s="24" t="s">
        <v>90</v>
      </c>
      <c r="I311" s="24" t="s">
        <v>165</v>
      </c>
      <c r="J311" s="14" t="s">
        <v>28</v>
      </c>
      <c r="K311" s="15" t="s">
        <v>166</v>
      </c>
      <c r="L311" s="57"/>
      <c r="M311" s="14"/>
      <c r="N311" s="14" t="s">
        <v>43</v>
      </c>
      <c r="O311" s="14"/>
      <c r="P311" s="15" t="s">
        <v>389</v>
      </c>
      <c r="Q311" s="16">
        <v>20399</v>
      </c>
      <c r="R311" s="17">
        <v>45</v>
      </c>
      <c r="S311" s="18">
        <v>12902.3675</v>
      </c>
      <c r="T311" s="19" t="s">
        <v>98</v>
      </c>
      <c r="U311" s="20" t="s">
        <v>112</v>
      </c>
      <c r="V311" s="28">
        <v>40.5</v>
      </c>
      <c r="W311" s="22">
        <v>3</v>
      </c>
      <c r="X311" s="23"/>
    </row>
    <row r="312" spans="1:24" s="1" customFormat="1" ht="11.1" customHeight="1" x14ac:dyDescent="0.3">
      <c r="A312" s="24" t="s">
        <v>23</v>
      </c>
      <c r="B312" s="24" t="s">
        <v>385</v>
      </c>
      <c r="C312" s="12" t="s">
        <v>386</v>
      </c>
      <c r="D312" s="54"/>
      <c r="E312" s="39" t="str">
        <f t="shared" si="11"/>
        <v>Еще фото</v>
      </c>
      <c r="F312" s="30" t="s">
        <v>138</v>
      </c>
      <c r="G312" s="24" t="s">
        <v>387</v>
      </c>
      <c r="H312" s="24" t="s">
        <v>90</v>
      </c>
      <c r="I312" s="24" t="s">
        <v>165</v>
      </c>
      <c r="J312" s="14" t="s">
        <v>28</v>
      </c>
      <c r="K312" s="15" t="s">
        <v>166</v>
      </c>
      <c r="L312" s="57"/>
      <c r="M312" s="14"/>
      <c r="N312" s="14" t="s">
        <v>43</v>
      </c>
      <c r="O312" s="14"/>
      <c r="P312" s="15" t="s">
        <v>389</v>
      </c>
      <c r="Q312" s="16">
        <v>20399</v>
      </c>
      <c r="R312" s="17">
        <v>45</v>
      </c>
      <c r="S312" s="18">
        <v>12902.3675</v>
      </c>
      <c r="T312" s="19" t="s">
        <v>98</v>
      </c>
      <c r="U312" s="20" t="s">
        <v>107</v>
      </c>
      <c r="V312" s="22">
        <v>41</v>
      </c>
      <c r="W312" s="22">
        <v>1</v>
      </c>
      <c r="X312" s="23"/>
    </row>
    <row r="313" spans="1:24" s="1" customFormat="1" ht="11.1" customHeight="1" x14ac:dyDescent="0.3">
      <c r="A313" s="24" t="s">
        <v>23</v>
      </c>
      <c r="B313" s="24" t="s">
        <v>385</v>
      </c>
      <c r="C313" s="12" t="s">
        <v>386</v>
      </c>
      <c r="D313" s="54"/>
      <c r="E313" s="39" t="str">
        <f t="shared" si="11"/>
        <v>Еще фото</v>
      </c>
      <c r="F313" s="30" t="s">
        <v>138</v>
      </c>
      <c r="G313" s="24" t="s">
        <v>387</v>
      </c>
      <c r="H313" s="24" t="s">
        <v>90</v>
      </c>
      <c r="I313" s="24" t="s">
        <v>165</v>
      </c>
      <c r="J313" s="14" t="s">
        <v>28</v>
      </c>
      <c r="K313" s="15" t="s">
        <v>166</v>
      </c>
      <c r="L313" s="57"/>
      <c r="M313" s="14"/>
      <c r="N313" s="14" t="s">
        <v>43</v>
      </c>
      <c r="O313" s="14"/>
      <c r="P313" s="15" t="s">
        <v>389</v>
      </c>
      <c r="Q313" s="16">
        <v>20399</v>
      </c>
      <c r="R313" s="17">
        <v>45</v>
      </c>
      <c r="S313" s="18">
        <v>12902.3675</v>
      </c>
      <c r="T313" s="19" t="s">
        <v>98</v>
      </c>
      <c r="U313" s="20" t="s">
        <v>108</v>
      </c>
      <c r="V313" s="28">
        <v>41.5</v>
      </c>
      <c r="W313" s="22">
        <v>4</v>
      </c>
      <c r="X313" s="23"/>
    </row>
    <row r="314" spans="1:24" s="1" customFormat="1" ht="11.1" customHeight="1" x14ac:dyDescent="0.3">
      <c r="A314" s="24" t="s">
        <v>23</v>
      </c>
      <c r="B314" s="24" t="s">
        <v>385</v>
      </c>
      <c r="C314" s="12" t="s">
        <v>386</v>
      </c>
      <c r="D314" s="54"/>
      <c r="E314" s="39" t="str">
        <f t="shared" si="11"/>
        <v>Еще фото</v>
      </c>
      <c r="F314" s="30" t="s">
        <v>138</v>
      </c>
      <c r="G314" s="24" t="s">
        <v>387</v>
      </c>
      <c r="H314" s="24" t="s">
        <v>90</v>
      </c>
      <c r="I314" s="24" t="s">
        <v>165</v>
      </c>
      <c r="J314" s="14" t="s">
        <v>28</v>
      </c>
      <c r="K314" s="15" t="s">
        <v>166</v>
      </c>
      <c r="L314" s="57"/>
      <c r="M314" s="14"/>
      <c r="N314" s="14" t="s">
        <v>43</v>
      </c>
      <c r="O314" s="14"/>
      <c r="P314" s="15" t="s">
        <v>389</v>
      </c>
      <c r="Q314" s="16">
        <v>20399</v>
      </c>
      <c r="R314" s="17">
        <v>45</v>
      </c>
      <c r="S314" s="18">
        <v>12902.3675</v>
      </c>
      <c r="T314" s="19" t="s">
        <v>98</v>
      </c>
      <c r="U314" s="20" t="s">
        <v>115</v>
      </c>
      <c r="V314" s="22">
        <v>42</v>
      </c>
      <c r="W314" s="22">
        <v>4</v>
      </c>
      <c r="X314" s="23"/>
    </row>
    <row r="315" spans="1:24" s="1" customFormat="1" ht="11.1" customHeight="1" x14ac:dyDescent="0.3">
      <c r="A315" s="24" t="s">
        <v>23</v>
      </c>
      <c r="B315" s="24" t="s">
        <v>385</v>
      </c>
      <c r="C315" s="12" t="s">
        <v>386</v>
      </c>
      <c r="D315" s="54"/>
      <c r="E315" s="39" t="str">
        <f t="shared" si="11"/>
        <v>Еще фото</v>
      </c>
      <c r="F315" s="30" t="s">
        <v>138</v>
      </c>
      <c r="G315" s="24" t="s">
        <v>387</v>
      </c>
      <c r="H315" s="24" t="s">
        <v>90</v>
      </c>
      <c r="I315" s="24" t="s">
        <v>165</v>
      </c>
      <c r="J315" s="14" t="s">
        <v>28</v>
      </c>
      <c r="K315" s="15" t="s">
        <v>166</v>
      </c>
      <c r="L315" s="57"/>
      <c r="M315" s="14"/>
      <c r="N315" s="14" t="s">
        <v>43</v>
      </c>
      <c r="O315" s="14"/>
      <c r="P315" s="15" t="s">
        <v>389</v>
      </c>
      <c r="Q315" s="16">
        <v>20399</v>
      </c>
      <c r="R315" s="17">
        <v>45</v>
      </c>
      <c r="S315" s="18">
        <v>12902.3675</v>
      </c>
      <c r="T315" s="19" t="s">
        <v>98</v>
      </c>
      <c r="U315" s="20" t="s">
        <v>116</v>
      </c>
      <c r="V315" s="22">
        <v>43</v>
      </c>
      <c r="W315" s="22">
        <v>2</v>
      </c>
      <c r="X315" s="23"/>
    </row>
    <row r="316" spans="1:24" s="1" customFormat="1" ht="11.1" customHeight="1" x14ac:dyDescent="0.3">
      <c r="A316" s="24" t="s">
        <v>23</v>
      </c>
      <c r="B316" s="24" t="s">
        <v>385</v>
      </c>
      <c r="C316" s="12" t="s">
        <v>386</v>
      </c>
      <c r="D316" s="55"/>
      <c r="E316" s="39" t="str">
        <f t="shared" si="11"/>
        <v>Еще фото</v>
      </c>
      <c r="F316" s="30" t="s">
        <v>138</v>
      </c>
      <c r="G316" s="24" t="s">
        <v>387</v>
      </c>
      <c r="H316" s="24" t="s">
        <v>90</v>
      </c>
      <c r="I316" s="24" t="s">
        <v>165</v>
      </c>
      <c r="J316" s="14" t="s">
        <v>28</v>
      </c>
      <c r="K316" s="15" t="s">
        <v>166</v>
      </c>
      <c r="L316" s="58"/>
      <c r="M316" s="14"/>
      <c r="N316" s="14" t="s">
        <v>43</v>
      </c>
      <c r="O316" s="14"/>
      <c r="P316" s="15" t="s">
        <v>389</v>
      </c>
      <c r="Q316" s="16">
        <v>20399</v>
      </c>
      <c r="R316" s="17">
        <v>45</v>
      </c>
      <c r="S316" s="18">
        <v>12902.3675</v>
      </c>
      <c r="T316" s="19" t="s">
        <v>98</v>
      </c>
      <c r="U316" s="20" t="s">
        <v>117</v>
      </c>
      <c r="V316" s="28">
        <v>43.5</v>
      </c>
      <c r="W316" s="22">
        <v>2</v>
      </c>
      <c r="X316" s="23"/>
    </row>
    <row r="317" spans="1:24" s="1" customFormat="1" ht="51.95" customHeight="1" x14ac:dyDescent="0.3">
      <c r="A317" s="11" t="s">
        <v>23</v>
      </c>
      <c r="B317" s="11" t="s">
        <v>200</v>
      </c>
      <c r="C317" s="12" t="s">
        <v>390</v>
      </c>
      <c r="D317" s="59"/>
      <c r="E317" s="39" t="str">
        <f>HYPERLINK("https://www.google.ru/search?q=U1906RCD&amp;newwindow=1&amp;tbm=isch","Еще фото")</f>
        <v>Еще фото</v>
      </c>
      <c r="F317" s="13"/>
      <c r="G317" s="11" t="s">
        <v>102</v>
      </c>
      <c r="H317" s="11" t="s">
        <v>90</v>
      </c>
      <c r="I317" s="14" t="s">
        <v>165</v>
      </c>
      <c r="J317" s="14" t="s">
        <v>28</v>
      </c>
      <c r="K317" s="15" t="s">
        <v>166</v>
      </c>
      <c r="L317" s="56" t="s">
        <v>202</v>
      </c>
      <c r="M317" s="14"/>
      <c r="N317" s="14" t="s">
        <v>69</v>
      </c>
      <c r="O317" s="14"/>
      <c r="P317" s="15" t="s">
        <v>203</v>
      </c>
      <c r="Q317" s="16">
        <v>24099</v>
      </c>
      <c r="R317" s="17">
        <v>45</v>
      </c>
      <c r="S317" s="18">
        <v>15242.6175</v>
      </c>
      <c r="T317" s="19" t="s">
        <v>98</v>
      </c>
      <c r="U317" s="20" t="s">
        <v>157</v>
      </c>
      <c r="V317" s="28">
        <v>39.5</v>
      </c>
      <c r="W317" s="22">
        <v>1</v>
      </c>
      <c r="X317" s="23"/>
    </row>
    <row r="318" spans="1:24" s="1" customFormat="1" ht="60.95" customHeight="1" x14ac:dyDescent="0.3">
      <c r="A318" s="24" t="s">
        <v>23</v>
      </c>
      <c r="B318" s="24" t="s">
        <v>200</v>
      </c>
      <c r="C318" s="12" t="s">
        <v>390</v>
      </c>
      <c r="D318" s="60"/>
      <c r="E318" s="39" t="str">
        <f>HYPERLINK("https://www.google.ru/search?q=U1906RCD&amp;newwindow=1&amp;tbm=isch","Еще фото")</f>
        <v>Еще фото</v>
      </c>
      <c r="F318" s="13"/>
      <c r="G318" s="24" t="s">
        <v>102</v>
      </c>
      <c r="H318" s="24" t="s">
        <v>90</v>
      </c>
      <c r="I318" s="24" t="s">
        <v>165</v>
      </c>
      <c r="J318" s="14" t="s">
        <v>28</v>
      </c>
      <c r="K318" s="15" t="s">
        <v>166</v>
      </c>
      <c r="L318" s="58"/>
      <c r="M318" s="14"/>
      <c r="N318" s="14" t="s">
        <v>69</v>
      </c>
      <c r="O318" s="14"/>
      <c r="P318" s="15" t="s">
        <v>203</v>
      </c>
      <c r="Q318" s="16">
        <v>24099</v>
      </c>
      <c r="R318" s="17">
        <v>45</v>
      </c>
      <c r="S318" s="18">
        <v>15242.6175</v>
      </c>
      <c r="T318" s="19" t="s">
        <v>98</v>
      </c>
      <c r="U318" s="20" t="s">
        <v>108</v>
      </c>
      <c r="V318" s="28">
        <v>41.5</v>
      </c>
      <c r="W318" s="22">
        <v>1</v>
      </c>
      <c r="X318" s="23"/>
    </row>
    <row r="319" spans="1:24" s="1" customFormat="1" ht="14.1" customHeight="1" x14ac:dyDescent="0.3">
      <c r="A319" s="11" t="s">
        <v>23</v>
      </c>
      <c r="B319" s="11" t="s">
        <v>391</v>
      </c>
      <c r="C319" s="12" t="s">
        <v>392</v>
      </c>
      <c r="D319" s="53"/>
      <c r="E319" s="39" t="str">
        <f t="shared" ref="E319:E325" si="12">HYPERLINK("https://www.google.ru/search?q=U200017F&amp;newwindow=1&amp;tbm=isch","Еще фото")</f>
        <v>Еще фото</v>
      </c>
      <c r="F319" s="13" t="s">
        <v>56</v>
      </c>
      <c r="G319" s="11" t="s">
        <v>102</v>
      </c>
      <c r="H319" s="11" t="s">
        <v>90</v>
      </c>
      <c r="I319" s="14" t="s">
        <v>165</v>
      </c>
      <c r="J319" s="14" t="s">
        <v>28</v>
      </c>
      <c r="K319" s="15" t="s">
        <v>166</v>
      </c>
      <c r="L319" s="56" t="s">
        <v>393</v>
      </c>
      <c r="M319" s="14"/>
      <c r="N319" s="14" t="s">
        <v>69</v>
      </c>
      <c r="O319" s="14"/>
      <c r="P319" s="15" t="s">
        <v>127</v>
      </c>
      <c r="Q319" s="16">
        <v>22599</v>
      </c>
      <c r="R319" s="17">
        <v>45</v>
      </c>
      <c r="S319" s="18">
        <v>14293.8675</v>
      </c>
      <c r="T319" s="19" t="s">
        <v>98</v>
      </c>
      <c r="U319" s="20" t="s">
        <v>186</v>
      </c>
      <c r="V319" s="28">
        <v>37.5</v>
      </c>
      <c r="W319" s="22">
        <v>1</v>
      </c>
      <c r="X319" s="23"/>
    </row>
    <row r="320" spans="1:24" s="1" customFormat="1" ht="14.1" customHeight="1" x14ac:dyDescent="0.3">
      <c r="A320" s="24" t="s">
        <v>23</v>
      </c>
      <c r="B320" s="24" t="s">
        <v>391</v>
      </c>
      <c r="C320" s="12" t="s">
        <v>392</v>
      </c>
      <c r="D320" s="54"/>
      <c r="E320" s="39" t="str">
        <f t="shared" si="12"/>
        <v>Еще фото</v>
      </c>
      <c r="F320" s="13" t="s">
        <v>56</v>
      </c>
      <c r="G320" s="24" t="s">
        <v>102</v>
      </c>
      <c r="H320" s="24" t="s">
        <v>90</v>
      </c>
      <c r="I320" s="24" t="s">
        <v>165</v>
      </c>
      <c r="J320" s="14" t="s">
        <v>28</v>
      </c>
      <c r="K320" s="15" t="s">
        <v>166</v>
      </c>
      <c r="L320" s="57"/>
      <c r="M320" s="14"/>
      <c r="N320" s="14" t="s">
        <v>69</v>
      </c>
      <c r="O320" s="14"/>
      <c r="P320" s="15" t="s">
        <v>127</v>
      </c>
      <c r="Q320" s="16">
        <v>22599</v>
      </c>
      <c r="R320" s="17">
        <v>45</v>
      </c>
      <c r="S320" s="18">
        <v>14293.8675</v>
      </c>
      <c r="T320" s="19" t="s">
        <v>98</v>
      </c>
      <c r="U320" s="20" t="s">
        <v>157</v>
      </c>
      <c r="V320" s="28">
        <v>39.5</v>
      </c>
      <c r="W320" s="22">
        <v>2</v>
      </c>
      <c r="X320" s="23"/>
    </row>
    <row r="321" spans="1:24" s="1" customFormat="1" ht="14.1" customHeight="1" x14ac:dyDescent="0.3">
      <c r="A321" s="24" t="s">
        <v>23</v>
      </c>
      <c r="B321" s="24" t="s">
        <v>391</v>
      </c>
      <c r="C321" s="12" t="s">
        <v>392</v>
      </c>
      <c r="D321" s="54"/>
      <c r="E321" s="39" t="str">
        <f t="shared" si="12"/>
        <v>Еще фото</v>
      </c>
      <c r="F321" s="13" t="s">
        <v>56</v>
      </c>
      <c r="G321" s="24" t="s">
        <v>102</v>
      </c>
      <c r="H321" s="24" t="s">
        <v>90</v>
      </c>
      <c r="I321" s="24" t="s">
        <v>165</v>
      </c>
      <c r="J321" s="14" t="s">
        <v>28</v>
      </c>
      <c r="K321" s="15" t="s">
        <v>166</v>
      </c>
      <c r="L321" s="57"/>
      <c r="M321" s="14"/>
      <c r="N321" s="14" t="s">
        <v>69</v>
      </c>
      <c r="O321" s="14"/>
      <c r="P321" s="15" t="s">
        <v>127</v>
      </c>
      <c r="Q321" s="16">
        <v>22599</v>
      </c>
      <c r="R321" s="17">
        <v>45</v>
      </c>
      <c r="S321" s="18">
        <v>14293.8675</v>
      </c>
      <c r="T321" s="19" t="s">
        <v>98</v>
      </c>
      <c r="U321" s="20" t="s">
        <v>107</v>
      </c>
      <c r="V321" s="22">
        <v>41</v>
      </c>
      <c r="W321" s="22">
        <v>4</v>
      </c>
      <c r="X321" s="23"/>
    </row>
    <row r="322" spans="1:24" s="1" customFormat="1" ht="14.1" customHeight="1" x14ac:dyDescent="0.3">
      <c r="A322" s="24" t="s">
        <v>23</v>
      </c>
      <c r="B322" s="24" t="s">
        <v>391</v>
      </c>
      <c r="C322" s="12" t="s">
        <v>392</v>
      </c>
      <c r="D322" s="54"/>
      <c r="E322" s="39" t="str">
        <f t="shared" si="12"/>
        <v>Еще фото</v>
      </c>
      <c r="F322" s="13" t="s">
        <v>56</v>
      </c>
      <c r="G322" s="24" t="s">
        <v>102</v>
      </c>
      <c r="H322" s="24" t="s">
        <v>90</v>
      </c>
      <c r="I322" s="24" t="s">
        <v>165</v>
      </c>
      <c r="J322" s="14" t="s">
        <v>28</v>
      </c>
      <c r="K322" s="15" t="s">
        <v>166</v>
      </c>
      <c r="L322" s="57"/>
      <c r="M322" s="14"/>
      <c r="N322" s="14" t="s">
        <v>69</v>
      </c>
      <c r="O322" s="14"/>
      <c r="P322" s="15" t="s">
        <v>127</v>
      </c>
      <c r="Q322" s="16">
        <v>22599</v>
      </c>
      <c r="R322" s="17">
        <v>45</v>
      </c>
      <c r="S322" s="18">
        <v>14293.8675</v>
      </c>
      <c r="T322" s="19" t="s">
        <v>98</v>
      </c>
      <c r="U322" s="20" t="s">
        <v>108</v>
      </c>
      <c r="V322" s="28">
        <v>41.5</v>
      </c>
      <c r="W322" s="22">
        <v>7</v>
      </c>
      <c r="X322" s="23"/>
    </row>
    <row r="323" spans="1:24" s="1" customFormat="1" ht="14.1" customHeight="1" x14ac:dyDescent="0.3">
      <c r="A323" s="24" t="s">
        <v>23</v>
      </c>
      <c r="B323" s="24" t="s">
        <v>391</v>
      </c>
      <c r="C323" s="12" t="s">
        <v>392</v>
      </c>
      <c r="D323" s="54"/>
      <c r="E323" s="39" t="str">
        <f t="shared" si="12"/>
        <v>Еще фото</v>
      </c>
      <c r="F323" s="13" t="s">
        <v>56</v>
      </c>
      <c r="G323" s="24" t="s">
        <v>102</v>
      </c>
      <c r="H323" s="24" t="s">
        <v>90</v>
      </c>
      <c r="I323" s="24" t="s">
        <v>165</v>
      </c>
      <c r="J323" s="14" t="s">
        <v>28</v>
      </c>
      <c r="K323" s="15" t="s">
        <v>166</v>
      </c>
      <c r="L323" s="57"/>
      <c r="M323" s="14"/>
      <c r="N323" s="14" t="s">
        <v>69</v>
      </c>
      <c r="O323" s="14"/>
      <c r="P323" s="15" t="s">
        <v>127</v>
      </c>
      <c r="Q323" s="16">
        <v>22599</v>
      </c>
      <c r="R323" s="17">
        <v>45</v>
      </c>
      <c r="S323" s="18">
        <v>14293.8675</v>
      </c>
      <c r="T323" s="19" t="s">
        <v>98</v>
      </c>
      <c r="U323" s="20" t="s">
        <v>115</v>
      </c>
      <c r="V323" s="22">
        <v>42</v>
      </c>
      <c r="W323" s="22">
        <v>11</v>
      </c>
      <c r="X323" s="23"/>
    </row>
    <row r="324" spans="1:24" s="1" customFormat="1" ht="14.1" customHeight="1" x14ac:dyDescent="0.3">
      <c r="A324" s="24" t="s">
        <v>23</v>
      </c>
      <c r="B324" s="24" t="s">
        <v>391</v>
      </c>
      <c r="C324" s="12" t="s">
        <v>392</v>
      </c>
      <c r="D324" s="54"/>
      <c r="E324" s="39" t="str">
        <f t="shared" si="12"/>
        <v>Еще фото</v>
      </c>
      <c r="F324" s="13" t="s">
        <v>56</v>
      </c>
      <c r="G324" s="24" t="s">
        <v>102</v>
      </c>
      <c r="H324" s="24" t="s">
        <v>90</v>
      </c>
      <c r="I324" s="24" t="s">
        <v>165</v>
      </c>
      <c r="J324" s="14" t="s">
        <v>28</v>
      </c>
      <c r="K324" s="15" t="s">
        <v>166</v>
      </c>
      <c r="L324" s="57"/>
      <c r="M324" s="14"/>
      <c r="N324" s="14" t="s">
        <v>69</v>
      </c>
      <c r="O324" s="14"/>
      <c r="P324" s="15" t="s">
        <v>127</v>
      </c>
      <c r="Q324" s="16">
        <v>22599</v>
      </c>
      <c r="R324" s="17">
        <v>45</v>
      </c>
      <c r="S324" s="18">
        <v>14293.8675</v>
      </c>
      <c r="T324" s="19" t="s">
        <v>98</v>
      </c>
      <c r="U324" s="20" t="s">
        <v>116</v>
      </c>
      <c r="V324" s="22">
        <v>43</v>
      </c>
      <c r="W324" s="22">
        <v>7</v>
      </c>
      <c r="X324" s="23"/>
    </row>
    <row r="325" spans="1:24" s="1" customFormat="1" ht="17.100000000000001" customHeight="1" x14ac:dyDescent="0.3">
      <c r="A325" s="24" t="s">
        <v>23</v>
      </c>
      <c r="B325" s="24" t="s">
        <v>391</v>
      </c>
      <c r="C325" s="12" t="s">
        <v>392</v>
      </c>
      <c r="D325" s="55"/>
      <c r="E325" s="39" t="str">
        <f t="shared" si="12"/>
        <v>Еще фото</v>
      </c>
      <c r="F325" s="13" t="s">
        <v>56</v>
      </c>
      <c r="G325" s="24" t="s">
        <v>102</v>
      </c>
      <c r="H325" s="24" t="s">
        <v>90</v>
      </c>
      <c r="I325" s="24" t="s">
        <v>165</v>
      </c>
      <c r="J325" s="14" t="s">
        <v>28</v>
      </c>
      <c r="K325" s="15" t="s">
        <v>166</v>
      </c>
      <c r="L325" s="58"/>
      <c r="M325" s="14"/>
      <c r="N325" s="14" t="s">
        <v>69</v>
      </c>
      <c r="O325" s="14"/>
      <c r="P325" s="15" t="s">
        <v>127</v>
      </c>
      <c r="Q325" s="16">
        <v>22599</v>
      </c>
      <c r="R325" s="17">
        <v>45</v>
      </c>
      <c r="S325" s="18">
        <v>14293.8675</v>
      </c>
      <c r="T325" s="19" t="s">
        <v>98</v>
      </c>
      <c r="U325" s="20" t="s">
        <v>119</v>
      </c>
      <c r="V325" s="28">
        <v>45.5</v>
      </c>
      <c r="W325" s="22">
        <v>2</v>
      </c>
      <c r="X325" s="23"/>
    </row>
    <row r="326" spans="1:24" s="1" customFormat="1" ht="12.95" customHeight="1" x14ac:dyDescent="0.3">
      <c r="A326" s="11" t="s">
        <v>23</v>
      </c>
      <c r="B326" s="11" t="s">
        <v>391</v>
      </c>
      <c r="C326" s="12" t="s">
        <v>394</v>
      </c>
      <c r="D326" s="53"/>
      <c r="E326" s="39" t="str">
        <f t="shared" ref="E326:E333" si="13">HYPERLINK("https://www.google.ru/search?q=U20002UU&amp;newwindow=1&amp;tbm=isch","Еще фото")</f>
        <v>Еще фото</v>
      </c>
      <c r="F326" s="13" t="s">
        <v>56</v>
      </c>
      <c r="G326" s="11" t="s">
        <v>102</v>
      </c>
      <c r="H326" s="11" t="s">
        <v>90</v>
      </c>
      <c r="I326" s="14" t="s">
        <v>165</v>
      </c>
      <c r="J326" s="14" t="s">
        <v>28</v>
      </c>
      <c r="K326" s="15" t="s">
        <v>166</v>
      </c>
      <c r="L326" s="56" t="s">
        <v>393</v>
      </c>
      <c r="M326" s="14"/>
      <c r="N326" s="14" t="s">
        <v>156</v>
      </c>
      <c r="O326" s="14"/>
      <c r="P326" s="15" t="s">
        <v>127</v>
      </c>
      <c r="Q326" s="16">
        <v>22399</v>
      </c>
      <c r="R326" s="17">
        <v>45</v>
      </c>
      <c r="S326" s="18">
        <v>14167.3675</v>
      </c>
      <c r="T326" s="19" t="s">
        <v>98</v>
      </c>
      <c r="U326" s="29" t="s">
        <v>112</v>
      </c>
      <c r="V326" s="28">
        <v>40.5</v>
      </c>
      <c r="W326" s="22">
        <v>2</v>
      </c>
      <c r="X326" s="23"/>
    </row>
    <row r="327" spans="1:24" s="1" customFormat="1" ht="12.95" customHeight="1" x14ac:dyDescent="0.3">
      <c r="A327" s="24" t="s">
        <v>23</v>
      </c>
      <c r="B327" s="24" t="s">
        <v>391</v>
      </c>
      <c r="C327" s="12" t="s">
        <v>394</v>
      </c>
      <c r="D327" s="54"/>
      <c r="E327" s="39" t="str">
        <f t="shared" si="13"/>
        <v>Еще фото</v>
      </c>
      <c r="F327" s="13" t="s">
        <v>56</v>
      </c>
      <c r="G327" s="24" t="s">
        <v>102</v>
      </c>
      <c r="H327" s="24" t="s">
        <v>90</v>
      </c>
      <c r="I327" s="24" t="s">
        <v>165</v>
      </c>
      <c r="J327" s="14" t="s">
        <v>28</v>
      </c>
      <c r="K327" s="15" t="s">
        <v>166</v>
      </c>
      <c r="L327" s="57"/>
      <c r="M327" s="14"/>
      <c r="N327" s="14" t="s">
        <v>156</v>
      </c>
      <c r="O327" s="14"/>
      <c r="P327" s="15" t="s">
        <v>127</v>
      </c>
      <c r="Q327" s="16">
        <v>22399</v>
      </c>
      <c r="R327" s="17">
        <v>45</v>
      </c>
      <c r="S327" s="18">
        <v>14167.3675</v>
      </c>
      <c r="T327" s="19" t="s">
        <v>98</v>
      </c>
      <c r="U327" s="20" t="s">
        <v>107</v>
      </c>
      <c r="V327" s="22">
        <v>41</v>
      </c>
      <c r="W327" s="22">
        <v>2</v>
      </c>
      <c r="X327" s="23"/>
    </row>
    <row r="328" spans="1:24" s="1" customFormat="1" ht="12.95" customHeight="1" x14ac:dyDescent="0.3">
      <c r="A328" s="24" t="s">
        <v>23</v>
      </c>
      <c r="B328" s="24" t="s">
        <v>391</v>
      </c>
      <c r="C328" s="12" t="s">
        <v>394</v>
      </c>
      <c r="D328" s="54"/>
      <c r="E328" s="39" t="str">
        <f t="shared" si="13"/>
        <v>Еще фото</v>
      </c>
      <c r="F328" s="13" t="s">
        <v>56</v>
      </c>
      <c r="G328" s="24" t="s">
        <v>102</v>
      </c>
      <c r="H328" s="24" t="s">
        <v>90</v>
      </c>
      <c r="I328" s="24" t="s">
        <v>165</v>
      </c>
      <c r="J328" s="14" t="s">
        <v>28</v>
      </c>
      <c r="K328" s="15" t="s">
        <v>166</v>
      </c>
      <c r="L328" s="57"/>
      <c r="M328" s="14"/>
      <c r="N328" s="14" t="s">
        <v>156</v>
      </c>
      <c r="O328" s="14"/>
      <c r="P328" s="15" t="s">
        <v>127</v>
      </c>
      <c r="Q328" s="16">
        <v>22399</v>
      </c>
      <c r="R328" s="17">
        <v>45</v>
      </c>
      <c r="S328" s="18">
        <v>14167.3675</v>
      </c>
      <c r="T328" s="19" t="s">
        <v>98</v>
      </c>
      <c r="U328" s="20" t="s">
        <v>108</v>
      </c>
      <c r="V328" s="28">
        <v>41.5</v>
      </c>
      <c r="W328" s="22">
        <v>3</v>
      </c>
      <c r="X328" s="23"/>
    </row>
    <row r="329" spans="1:24" s="1" customFormat="1" ht="12.95" customHeight="1" x14ac:dyDescent="0.3">
      <c r="A329" s="24" t="s">
        <v>23</v>
      </c>
      <c r="B329" s="24" t="s">
        <v>391</v>
      </c>
      <c r="C329" s="12" t="s">
        <v>394</v>
      </c>
      <c r="D329" s="54"/>
      <c r="E329" s="39" t="str">
        <f t="shared" si="13"/>
        <v>Еще фото</v>
      </c>
      <c r="F329" s="13" t="s">
        <v>56</v>
      </c>
      <c r="G329" s="24" t="s">
        <v>102</v>
      </c>
      <c r="H329" s="24" t="s">
        <v>90</v>
      </c>
      <c r="I329" s="24" t="s">
        <v>165</v>
      </c>
      <c r="J329" s="14" t="s">
        <v>28</v>
      </c>
      <c r="K329" s="15" t="s">
        <v>166</v>
      </c>
      <c r="L329" s="57"/>
      <c r="M329" s="14"/>
      <c r="N329" s="14" t="s">
        <v>156</v>
      </c>
      <c r="O329" s="14"/>
      <c r="P329" s="15" t="s">
        <v>127</v>
      </c>
      <c r="Q329" s="16">
        <v>22399</v>
      </c>
      <c r="R329" s="17">
        <v>45</v>
      </c>
      <c r="S329" s="18">
        <v>14167.3675</v>
      </c>
      <c r="T329" s="19" t="s">
        <v>98</v>
      </c>
      <c r="U329" s="20" t="s">
        <v>115</v>
      </c>
      <c r="V329" s="22">
        <v>42</v>
      </c>
      <c r="W329" s="22">
        <v>3</v>
      </c>
      <c r="X329" s="23"/>
    </row>
    <row r="330" spans="1:24" s="1" customFormat="1" ht="12.95" customHeight="1" x14ac:dyDescent="0.3">
      <c r="A330" s="24" t="s">
        <v>23</v>
      </c>
      <c r="B330" s="24" t="s">
        <v>391</v>
      </c>
      <c r="C330" s="12" t="s">
        <v>394</v>
      </c>
      <c r="D330" s="54"/>
      <c r="E330" s="39" t="str">
        <f t="shared" si="13"/>
        <v>Еще фото</v>
      </c>
      <c r="F330" s="13" t="s">
        <v>56</v>
      </c>
      <c r="G330" s="24" t="s">
        <v>102</v>
      </c>
      <c r="H330" s="24" t="s">
        <v>90</v>
      </c>
      <c r="I330" s="24" t="s">
        <v>165</v>
      </c>
      <c r="J330" s="14" t="s">
        <v>28</v>
      </c>
      <c r="K330" s="15" t="s">
        <v>166</v>
      </c>
      <c r="L330" s="57"/>
      <c r="M330" s="14"/>
      <c r="N330" s="14" t="s">
        <v>156</v>
      </c>
      <c r="O330" s="14"/>
      <c r="P330" s="15" t="s">
        <v>127</v>
      </c>
      <c r="Q330" s="16">
        <v>22399</v>
      </c>
      <c r="R330" s="17">
        <v>45</v>
      </c>
      <c r="S330" s="18">
        <v>14167.3675</v>
      </c>
      <c r="T330" s="19" t="s">
        <v>98</v>
      </c>
      <c r="U330" s="20" t="s">
        <v>116</v>
      </c>
      <c r="V330" s="22">
        <v>43</v>
      </c>
      <c r="W330" s="22">
        <v>4</v>
      </c>
      <c r="X330" s="23"/>
    </row>
    <row r="331" spans="1:24" s="1" customFormat="1" ht="12.95" customHeight="1" x14ac:dyDescent="0.3">
      <c r="A331" s="24" t="s">
        <v>23</v>
      </c>
      <c r="B331" s="24" t="s">
        <v>391</v>
      </c>
      <c r="C331" s="12" t="s">
        <v>394</v>
      </c>
      <c r="D331" s="54"/>
      <c r="E331" s="39" t="str">
        <f t="shared" si="13"/>
        <v>Еще фото</v>
      </c>
      <c r="F331" s="13" t="s">
        <v>56</v>
      </c>
      <c r="G331" s="24" t="s">
        <v>102</v>
      </c>
      <c r="H331" s="24" t="s">
        <v>90</v>
      </c>
      <c r="I331" s="24" t="s">
        <v>165</v>
      </c>
      <c r="J331" s="14" t="s">
        <v>28</v>
      </c>
      <c r="K331" s="15" t="s">
        <v>166</v>
      </c>
      <c r="L331" s="57"/>
      <c r="M331" s="14"/>
      <c r="N331" s="14" t="s">
        <v>156</v>
      </c>
      <c r="O331" s="14"/>
      <c r="P331" s="15" t="s">
        <v>127</v>
      </c>
      <c r="Q331" s="16">
        <v>22399</v>
      </c>
      <c r="R331" s="17">
        <v>45</v>
      </c>
      <c r="S331" s="18">
        <v>14167.3675</v>
      </c>
      <c r="T331" s="19" t="s">
        <v>98</v>
      </c>
      <c r="U331" s="20" t="s">
        <v>117</v>
      </c>
      <c r="V331" s="28">
        <v>43.5</v>
      </c>
      <c r="W331" s="22">
        <v>3</v>
      </c>
      <c r="X331" s="23"/>
    </row>
    <row r="332" spans="1:24" s="1" customFormat="1" ht="12.95" customHeight="1" x14ac:dyDescent="0.3">
      <c r="A332" s="24" t="s">
        <v>23</v>
      </c>
      <c r="B332" s="24" t="s">
        <v>391</v>
      </c>
      <c r="C332" s="12" t="s">
        <v>394</v>
      </c>
      <c r="D332" s="54"/>
      <c r="E332" s="39" t="str">
        <f t="shared" si="13"/>
        <v>Еще фото</v>
      </c>
      <c r="F332" s="13" t="s">
        <v>56</v>
      </c>
      <c r="G332" s="24" t="s">
        <v>102</v>
      </c>
      <c r="H332" s="24" t="s">
        <v>90</v>
      </c>
      <c r="I332" s="24" t="s">
        <v>165</v>
      </c>
      <c r="J332" s="14" t="s">
        <v>28</v>
      </c>
      <c r="K332" s="15" t="s">
        <v>166</v>
      </c>
      <c r="L332" s="57"/>
      <c r="M332" s="14"/>
      <c r="N332" s="14" t="s">
        <v>156</v>
      </c>
      <c r="O332" s="14"/>
      <c r="P332" s="15" t="s">
        <v>127</v>
      </c>
      <c r="Q332" s="16">
        <v>22399</v>
      </c>
      <c r="R332" s="17">
        <v>45</v>
      </c>
      <c r="S332" s="18">
        <v>14167.3675</v>
      </c>
      <c r="T332" s="19" t="s">
        <v>98</v>
      </c>
      <c r="U332" s="20" t="s">
        <v>113</v>
      </c>
      <c r="V332" s="28">
        <v>44.5</v>
      </c>
      <c r="W332" s="22">
        <v>1</v>
      </c>
      <c r="X332" s="23"/>
    </row>
    <row r="333" spans="1:24" s="1" customFormat="1" ht="18" customHeight="1" x14ac:dyDescent="0.3">
      <c r="A333" s="24" t="s">
        <v>23</v>
      </c>
      <c r="B333" s="24" t="s">
        <v>391</v>
      </c>
      <c r="C333" s="12" t="s">
        <v>394</v>
      </c>
      <c r="D333" s="55"/>
      <c r="E333" s="39" t="str">
        <f t="shared" si="13"/>
        <v>Еще фото</v>
      </c>
      <c r="F333" s="13" t="s">
        <v>56</v>
      </c>
      <c r="G333" s="24" t="s">
        <v>102</v>
      </c>
      <c r="H333" s="24" t="s">
        <v>90</v>
      </c>
      <c r="I333" s="24" t="s">
        <v>165</v>
      </c>
      <c r="J333" s="14" t="s">
        <v>28</v>
      </c>
      <c r="K333" s="15" t="s">
        <v>166</v>
      </c>
      <c r="L333" s="58"/>
      <c r="M333" s="14"/>
      <c r="N333" s="14" t="s">
        <v>156</v>
      </c>
      <c r="O333" s="14"/>
      <c r="P333" s="15" t="s">
        <v>127</v>
      </c>
      <c r="Q333" s="16">
        <v>22399</v>
      </c>
      <c r="R333" s="17">
        <v>45</v>
      </c>
      <c r="S333" s="18">
        <v>14167.3675</v>
      </c>
      <c r="T333" s="19" t="s">
        <v>98</v>
      </c>
      <c r="U333" s="20" t="s">
        <v>119</v>
      </c>
      <c r="V333" s="28">
        <v>45.5</v>
      </c>
      <c r="W333" s="22">
        <v>2</v>
      </c>
      <c r="X333" s="23"/>
    </row>
    <row r="334" spans="1:24" s="1" customFormat="1" ht="26.1" customHeight="1" x14ac:dyDescent="0.3">
      <c r="A334" s="11" t="s">
        <v>23</v>
      </c>
      <c r="B334" s="11" t="s">
        <v>391</v>
      </c>
      <c r="C334" s="12" t="s">
        <v>395</v>
      </c>
      <c r="D334" s="53"/>
      <c r="E334" s="39" t="str">
        <f>HYPERLINK("https://www.google.ru/search?q=U2000335&amp;newwindow=1&amp;tbm=isch","Еще фото")</f>
        <v>Еще фото</v>
      </c>
      <c r="F334" s="13" t="s">
        <v>56</v>
      </c>
      <c r="G334" s="11" t="s">
        <v>102</v>
      </c>
      <c r="H334" s="11" t="s">
        <v>90</v>
      </c>
      <c r="I334" s="14" t="s">
        <v>165</v>
      </c>
      <c r="J334" s="14" t="s">
        <v>28</v>
      </c>
      <c r="K334" s="15" t="s">
        <v>166</v>
      </c>
      <c r="L334" s="56" t="s">
        <v>396</v>
      </c>
      <c r="M334" s="14"/>
      <c r="N334" s="14" t="s">
        <v>31</v>
      </c>
      <c r="O334" s="14"/>
      <c r="P334" s="15" t="s">
        <v>127</v>
      </c>
      <c r="Q334" s="16">
        <v>25399</v>
      </c>
      <c r="R334" s="17">
        <v>45</v>
      </c>
      <c r="S334" s="18">
        <v>16064.8675</v>
      </c>
      <c r="T334" s="19" t="s">
        <v>98</v>
      </c>
      <c r="U334" s="20" t="s">
        <v>170</v>
      </c>
      <c r="V334" s="28">
        <v>38.5</v>
      </c>
      <c r="W334" s="22">
        <v>4</v>
      </c>
      <c r="X334" s="23"/>
    </row>
    <row r="335" spans="1:24" s="1" customFormat="1" ht="26.1" customHeight="1" x14ac:dyDescent="0.3">
      <c r="A335" s="24" t="s">
        <v>23</v>
      </c>
      <c r="B335" s="24" t="s">
        <v>391</v>
      </c>
      <c r="C335" s="12" t="s">
        <v>395</v>
      </c>
      <c r="D335" s="54"/>
      <c r="E335" s="39" t="str">
        <f>HYPERLINK("https://www.google.ru/search?q=U2000335&amp;newwindow=1&amp;tbm=isch","Еще фото")</f>
        <v>Еще фото</v>
      </c>
      <c r="F335" s="13" t="s">
        <v>56</v>
      </c>
      <c r="G335" s="24" t="s">
        <v>102</v>
      </c>
      <c r="H335" s="24" t="s">
        <v>90</v>
      </c>
      <c r="I335" s="24" t="s">
        <v>165</v>
      </c>
      <c r="J335" s="14" t="s">
        <v>28</v>
      </c>
      <c r="K335" s="15" t="s">
        <v>166</v>
      </c>
      <c r="L335" s="57"/>
      <c r="M335" s="14"/>
      <c r="N335" s="14" t="s">
        <v>31</v>
      </c>
      <c r="O335" s="14"/>
      <c r="P335" s="15" t="s">
        <v>127</v>
      </c>
      <c r="Q335" s="16">
        <v>25399</v>
      </c>
      <c r="R335" s="17">
        <v>45</v>
      </c>
      <c r="S335" s="18">
        <v>16064.8675</v>
      </c>
      <c r="T335" s="19" t="s">
        <v>98</v>
      </c>
      <c r="U335" s="20" t="s">
        <v>99</v>
      </c>
      <c r="V335" s="22">
        <v>39</v>
      </c>
      <c r="W335" s="22">
        <v>4</v>
      </c>
      <c r="X335" s="23"/>
    </row>
    <row r="336" spans="1:24" s="1" customFormat="1" ht="26.1" customHeight="1" x14ac:dyDescent="0.3">
      <c r="A336" s="24" t="s">
        <v>23</v>
      </c>
      <c r="B336" s="24" t="s">
        <v>391</v>
      </c>
      <c r="C336" s="12" t="s">
        <v>395</v>
      </c>
      <c r="D336" s="54"/>
      <c r="E336" s="39" t="str">
        <f>HYPERLINK("https://www.google.ru/search?q=U2000335&amp;newwindow=1&amp;tbm=isch","Еще фото")</f>
        <v>Еще фото</v>
      </c>
      <c r="F336" s="13" t="s">
        <v>56</v>
      </c>
      <c r="G336" s="24" t="s">
        <v>102</v>
      </c>
      <c r="H336" s="24" t="s">
        <v>90</v>
      </c>
      <c r="I336" s="24" t="s">
        <v>165</v>
      </c>
      <c r="J336" s="14" t="s">
        <v>28</v>
      </c>
      <c r="K336" s="15" t="s">
        <v>166</v>
      </c>
      <c r="L336" s="57"/>
      <c r="M336" s="14"/>
      <c r="N336" s="14" t="s">
        <v>31</v>
      </c>
      <c r="O336" s="14"/>
      <c r="P336" s="15" t="s">
        <v>127</v>
      </c>
      <c r="Q336" s="16">
        <v>25399</v>
      </c>
      <c r="R336" s="17">
        <v>45</v>
      </c>
      <c r="S336" s="18">
        <v>16064.8675</v>
      </c>
      <c r="T336" s="19" t="s">
        <v>98</v>
      </c>
      <c r="U336" s="20" t="s">
        <v>157</v>
      </c>
      <c r="V336" s="28">
        <v>39.5</v>
      </c>
      <c r="W336" s="22">
        <v>1</v>
      </c>
      <c r="X336" s="23"/>
    </row>
    <row r="337" spans="1:24" s="1" customFormat="1" ht="26.1" customHeight="1" x14ac:dyDescent="0.3">
      <c r="A337" s="24" t="s">
        <v>23</v>
      </c>
      <c r="B337" s="24" t="s">
        <v>391</v>
      </c>
      <c r="C337" s="12" t="s">
        <v>395</v>
      </c>
      <c r="D337" s="55"/>
      <c r="E337" s="39" t="str">
        <f>HYPERLINK("https://www.google.ru/search?q=U2000335&amp;newwindow=1&amp;tbm=isch","Еще фото")</f>
        <v>Еще фото</v>
      </c>
      <c r="F337" s="13" t="s">
        <v>56</v>
      </c>
      <c r="G337" s="24" t="s">
        <v>102</v>
      </c>
      <c r="H337" s="24" t="s">
        <v>90</v>
      </c>
      <c r="I337" s="24" t="s">
        <v>165</v>
      </c>
      <c r="J337" s="14" t="s">
        <v>28</v>
      </c>
      <c r="K337" s="15" t="s">
        <v>166</v>
      </c>
      <c r="L337" s="58"/>
      <c r="M337" s="14"/>
      <c r="N337" s="14" t="s">
        <v>31</v>
      </c>
      <c r="O337" s="14"/>
      <c r="P337" s="15" t="s">
        <v>127</v>
      </c>
      <c r="Q337" s="16">
        <v>25399</v>
      </c>
      <c r="R337" s="17">
        <v>45</v>
      </c>
      <c r="S337" s="18">
        <v>16064.8675</v>
      </c>
      <c r="T337" s="19" t="s">
        <v>98</v>
      </c>
      <c r="U337" s="20" t="s">
        <v>112</v>
      </c>
      <c r="V337" s="28">
        <v>40.5</v>
      </c>
      <c r="W337" s="22">
        <v>1</v>
      </c>
      <c r="X337" s="23"/>
    </row>
    <row r="338" spans="1:24" s="1" customFormat="1" ht="11.1" customHeight="1" x14ac:dyDescent="0.3">
      <c r="A338" s="11" t="s">
        <v>23</v>
      </c>
      <c r="B338" s="11" t="s">
        <v>187</v>
      </c>
      <c r="C338" s="12" t="s">
        <v>397</v>
      </c>
      <c r="D338" s="53"/>
      <c r="E338" s="39" t="str">
        <f t="shared" ref="E338:E349" si="14">HYPERLINK("https://www.google.ru/search?q=U20022JF&amp;newwindow=1&amp;tbm=isch","Еще фото")</f>
        <v>Еще фото</v>
      </c>
      <c r="F338" s="13" t="s">
        <v>56</v>
      </c>
      <c r="G338" s="11" t="s">
        <v>102</v>
      </c>
      <c r="H338" s="11" t="s">
        <v>90</v>
      </c>
      <c r="I338" s="14" t="s">
        <v>165</v>
      </c>
      <c r="J338" s="14" t="s">
        <v>28</v>
      </c>
      <c r="K338" s="15" t="s">
        <v>166</v>
      </c>
      <c r="L338" s="56" t="s">
        <v>398</v>
      </c>
      <c r="M338" s="14"/>
      <c r="N338" s="14" t="s">
        <v>69</v>
      </c>
      <c r="O338" s="14"/>
      <c r="P338" s="15" t="s">
        <v>399</v>
      </c>
      <c r="Q338" s="16">
        <v>18099</v>
      </c>
      <c r="R338" s="17">
        <v>45</v>
      </c>
      <c r="S338" s="18">
        <v>11447.6175</v>
      </c>
      <c r="T338" s="19" t="s">
        <v>98</v>
      </c>
      <c r="U338" s="20" t="s">
        <v>197</v>
      </c>
      <c r="V338" s="22">
        <v>35</v>
      </c>
      <c r="W338" s="22">
        <v>3</v>
      </c>
      <c r="X338" s="23"/>
    </row>
    <row r="339" spans="1:24" s="1" customFormat="1" ht="11.1" customHeight="1" x14ac:dyDescent="0.3">
      <c r="A339" s="24" t="s">
        <v>23</v>
      </c>
      <c r="B339" s="24" t="s">
        <v>187</v>
      </c>
      <c r="C339" s="12" t="s">
        <v>397</v>
      </c>
      <c r="D339" s="54"/>
      <c r="E339" s="39" t="str">
        <f t="shared" si="14"/>
        <v>Еще фото</v>
      </c>
      <c r="F339" s="13" t="s">
        <v>56</v>
      </c>
      <c r="G339" s="24" t="s">
        <v>102</v>
      </c>
      <c r="H339" s="24" t="s">
        <v>90</v>
      </c>
      <c r="I339" s="24" t="s">
        <v>165</v>
      </c>
      <c r="J339" s="14" t="s">
        <v>28</v>
      </c>
      <c r="K339" s="15" t="s">
        <v>166</v>
      </c>
      <c r="L339" s="57"/>
      <c r="M339" s="14"/>
      <c r="N339" s="14" t="s">
        <v>69</v>
      </c>
      <c r="O339" s="14"/>
      <c r="P339" s="15" t="s">
        <v>399</v>
      </c>
      <c r="Q339" s="16">
        <v>18099</v>
      </c>
      <c r="R339" s="17">
        <v>45</v>
      </c>
      <c r="S339" s="18">
        <v>11447.6175</v>
      </c>
      <c r="T339" s="19" t="s">
        <v>98</v>
      </c>
      <c r="U339" s="20" t="s">
        <v>204</v>
      </c>
      <c r="V339" s="22">
        <v>36</v>
      </c>
      <c r="W339" s="22">
        <v>2</v>
      </c>
      <c r="X339" s="23"/>
    </row>
    <row r="340" spans="1:24" s="1" customFormat="1" ht="11.1" customHeight="1" x14ac:dyDescent="0.3">
      <c r="A340" s="24" t="s">
        <v>23</v>
      </c>
      <c r="B340" s="24" t="s">
        <v>187</v>
      </c>
      <c r="C340" s="12" t="s">
        <v>397</v>
      </c>
      <c r="D340" s="54"/>
      <c r="E340" s="39" t="str">
        <f t="shared" si="14"/>
        <v>Еще фото</v>
      </c>
      <c r="F340" s="13" t="s">
        <v>56</v>
      </c>
      <c r="G340" s="24" t="s">
        <v>102</v>
      </c>
      <c r="H340" s="24" t="s">
        <v>90</v>
      </c>
      <c r="I340" s="24" t="s">
        <v>165</v>
      </c>
      <c r="J340" s="14" t="s">
        <v>28</v>
      </c>
      <c r="K340" s="15" t="s">
        <v>166</v>
      </c>
      <c r="L340" s="57"/>
      <c r="M340" s="14"/>
      <c r="N340" s="14" t="s">
        <v>69</v>
      </c>
      <c r="O340" s="14"/>
      <c r="P340" s="15" t="s">
        <v>399</v>
      </c>
      <c r="Q340" s="16">
        <v>18099</v>
      </c>
      <c r="R340" s="17">
        <v>45</v>
      </c>
      <c r="S340" s="18">
        <v>11447.6175</v>
      </c>
      <c r="T340" s="19" t="s">
        <v>98</v>
      </c>
      <c r="U340" s="20" t="s">
        <v>177</v>
      </c>
      <c r="V340" s="28">
        <v>36.5</v>
      </c>
      <c r="W340" s="22">
        <v>1</v>
      </c>
      <c r="X340" s="23"/>
    </row>
    <row r="341" spans="1:24" s="1" customFormat="1" ht="11.1" customHeight="1" x14ac:dyDescent="0.3">
      <c r="A341" s="24" t="s">
        <v>23</v>
      </c>
      <c r="B341" s="24" t="s">
        <v>187</v>
      </c>
      <c r="C341" s="12" t="s">
        <v>397</v>
      </c>
      <c r="D341" s="54"/>
      <c r="E341" s="39" t="str">
        <f t="shared" si="14"/>
        <v>Еще фото</v>
      </c>
      <c r="F341" s="13" t="s">
        <v>56</v>
      </c>
      <c r="G341" s="24" t="s">
        <v>102</v>
      </c>
      <c r="H341" s="24" t="s">
        <v>90</v>
      </c>
      <c r="I341" s="24" t="s">
        <v>165</v>
      </c>
      <c r="J341" s="14" t="s">
        <v>28</v>
      </c>
      <c r="K341" s="15" t="s">
        <v>166</v>
      </c>
      <c r="L341" s="57"/>
      <c r="M341" s="14"/>
      <c r="N341" s="14" t="s">
        <v>69</v>
      </c>
      <c r="O341" s="14"/>
      <c r="P341" s="15" t="s">
        <v>399</v>
      </c>
      <c r="Q341" s="16">
        <v>18099</v>
      </c>
      <c r="R341" s="17">
        <v>45</v>
      </c>
      <c r="S341" s="18">
        <v>11447.6175</v>
      </c>
      <c r="T341" s="19" t="s">
        <v>98</v>
      </c>
      <c r="U341" s="20" t="s">
        <v>185</v>
      </c>
      <c r="V341" s="22">
        <v>37</v>
      </c>
      <c r="W341" s="22">
        <v>1</v>
      </c>
      <c r="X341" s="23"/>
    </row>
    <row r="342" spans="1:24" s="1" customFormat="1" ht="11.1" customHeight="1" x14ac:dyDescent="0.3">
      <c r="A342" s="24" t="s">
        <v>23</v>
      </c>
      <c r="B342" s="24" t="s">
        <v>187</v>
      </c>
      <c r="C342" s="12" t="s">
        <v>397</v>
      </c>
      <c r="D342" s="54"/>
      <c r="E342" s="39" t="str">
        <f t="shared" si="14"/>
        <v>Еще фото</v>
      </c>
      <c r="F342" s="13" t="s">
        <v>56</v>
      </c>
      <c r="G342" s="24" t="s">
        <v>102</v>
      </c>
      <c r="H342" s="24" t="s">
        <v>90</v>
      </c>
      <c r="I342" s="24" t="s">
        <v>165</v>
      </c>
      <c r="J342" s="14" t="s">
        <v>28</v>
      </c>
      <c r="K342" s="15" t="s">
        <v>166</v>
      </c>
      <c r="L342" s="57"/>
      <c r="M342" s="14"/>
      <c r="N342" s="14" t="s">
        <v>69</v>
      </c>
      <c r="O342" s="14"/>
      <c r="P342" s="15" t="s">
        <v>399</v>
      </c>
      <c r="Q342" s="16">
        <v>18099</v>
      </c>
      <c r="R342" s="17">
        <v>45</v>
      </c>
      <c r="S342" s="18">
        <v>11447.6175</v>
      </c>
      <c r="T342" s="19" t="s">
        <v>98</v>
      </c>
      <c r="U342" s="20" t="s">
        <v>186</v>
      </c>
      <c r="V342" s="28">
        <v>37.5</v>
      </c>
      <c r="W342" s="22">
        <v>7</v>
      </c>
      <c r="X342" s="23"/>
    </row>
    <row r="343" spans="1:24" s="1" customFormat="1" ht="11.1" customHeight="1" x14ac:dyDescent="0.3">
      <c r="A343" s="24" t="s">
        <v>23</v>
      </c>
      <c r="B343" s="24" t="s">
        <v>187</v>
      </c>
      <c r="C343" s="12" t="s">
        <v>397</v>
      </c>
      <c r="D343" s="54"/>
      <c r="E343" s="39" t="str">
        <f t="shared" si="14"/>
        <v>Еще фото</v>
      </c>
      <c r="F343" s="13" t="s">
        <v>56</v>
      </c>
      <c r="G343" s="24" t="s">
        <v>102</v>
      </c>
      <c r="H343" s="24" t="s">
        <v>90</v>
      </c>
      <c r="I343" s="24" t="s">
        <v>165</v>
      </c>
      <c r="J343" s="14" t="s">
        <v>28</v>
      </c>
      <c r="K343" s="15" t="s">
        <v>166</v>
      </c>
      <c r="L343" s="57"/>
      <c r="M343" s="14"/>
      <c r="N343" s="14" t="s">
        <v>69</v>
      </c>
      <c r="O343" s="14"/>
      <c r="P343" s="15" t="s">
        <v>399</v>
      </c>
      <c r="Q343" s="16">
        <v>18099</v>
      </c>
      <c r="R343" s="17">
        <v>45</v>
      </c>
      <c r="S343" s="18">
        <v>11447.6175</v>
      </c>
      <c r="T343" s="19" t="s">
        <v>98</v>
      </c>
      <c r="U343" s="20" t="s">
        <v>170</v>
      </c>
      <c r="V343" s="28">
        <v>38.5</v>
      </c>
      <c r="W343" s="22">
        <v>7</v>
      </c>
      <c r="X343" s="23"/>
    </row>
    <row r="344" spans="1:24" s="1" customFormat="1" ht="11.1" customHeight="1" x14ac:dyDescent="0.3">
      <c r="A344" s="24" t="s">
        <v>23</v>
      </c>
      <c r="B344" s="24" t="s">
        <v>187</v>
      </c>
      <c r="C344" s="12" t="s">
        <v>397</v>
      </c>
      <c r="D344" s="54"/>
      <c r="E344" s="39" t="str">
        <f t="shared" si="14"/>
        <v>Еще фото</v>
      </c>
      <c r="F344" s="13" t="s">
        <v>56</v>
      </c>
      <c r="G344" s="24" t="s">
        <v>102</v>
      </c>
      <c r="H344" s="24" t="s">
        <v>90</v>
      </c>
      <c r="I344" s="24" t="s">
        <v>165</v>
      </c>
      <c r="J344" s="14" t="s">
        <v>28</v>
      </c>
      <c r="K344" s="15" t="s">
        <v>166</v>
      </c>
      <c r="L344" s="57"/>
      <c r="M344" s="14"/>
      <c r="N344" s="14" t="s">
        <v>69</v>
      </c>
      <c r="O344" s="14"/>
      <c r="P344" s="15" t="s">
        <v>399</v>
      </c>
      <c r="Q344" s="16">
        <v>18099</v>
      </c>
      <c r="R344" s="17">
        <v>45</v>
      </c>
      <c r="S344" s="18">
        <v>11447.6175</v>
      </c>
      <c r="T344" s="19" t="s">
        <v>98</v>
      </c>
      <c r="U344" s="20" t="s">
        <v>99</v>
      </c>
      <c r="V344" s="22">
        <v>39</v>
      </c>
      <c r="W344" s="22">
        <v>12</v>
      </c>
      <c r="X344" s="23"/>
    </row>
    <row r="345" spans="1:24" s="1" customFormat="1" ht="11.1" customHeight="1" x14ac:dyDescent="0.3">
      <c r="A345" s="24" t="s">
        <v>23</v>
      </c>
      <c r="B345" s="24" t="s">
        <v>187</v>
      </c>
      <c r="C345" s="12" t="s">
        <v>397</v>
      </c>
      <c r="D345" s="54"/>
      <c r="E345" s="39" t="str">
        <f t="shared" si="14"/>
        <v>Еще фото</v>
      </c>
      <c r="F345" s="13" t="s">
        <v>56</v>
      </c>
      <c r="G345" s="24" t="s">
        <v>102</v>
      </c>
      <c r="H345" s="24" t="s">
        <v>90</v>
      </c>
      <c r="I345" s="24" t="s">
        <v>165</v>
      </c>
      <c r="J345" s="14" t="s">
        <v>28</v>
      </c>
      <c r="K345" s="15" t="s">
        <v>166</v>
      </c>
      <c r="L345" s="57"/>
      <c r="M345" s="14"/>
      <c r="N345" s="14" t="s">
        <v>69</v>
      </c>
      <c r="O345" s="14"/>
      <c r="P345" s="15" t="s">
        <v>399</v>
      </c>
      <c r="Q345" s="16">
        <v>18099</v>
      </c>
      <c r="R345" s="17">
        <v>45</v>
      </c>
      <c r="S345" s="18">
        <v>11447.6175</v>
      </c>
      <c r="T345" s="19" t="s">
        <v>98</v>
      </c>
      <c r="U345" s="20" t="s">
        <v>157</v>
      </c>
      <c r="V345" s="28">
        <v>39.5</v>
      </c>
      <c r="W345" s="22">
        <v>12</v>
      </c>
      <c r="X345" s="23"/>
    </row>
    <row r="346" spans="1:24" s="1" customFormat="1" ht="11.1" customHeight="1" x14ac:dyDescent="0.3">
      <c r="A346" s="24" t="s">
        <v>23</v>
      </c>
      <c r="B346" s="24" t="s">
        <v>187</v>
      </c>
      <c r="C346" s="12" t="s">
        <v>397</v>
      </c>
      <c r="D346" s="54"/>
      <c r="E346" s="39" t="str">
        <f t="shared" si="14"/>
        <v>Еще фото</v>
      </c>
      <c r="F346" s="13" t="s">
        <v>56</v>
      </c>
      <c r="G346" s="24" t="s">
        <v>102</v>
      </c>
      <c r="H346" s="24" t="s">
        <v>90</v>
      </c>
      <c r="I346" s="24" t="s">
        <v>165</v>
      </c>
      <c r="J346" s="14" t="s">
        <v>28</v>
      </c>
      <c r="K346" s="15" t="s">
        <v>166</v>
      </c>
      <c r="L346" s="57"/>
      <c r="M346" s="14"/>
      <c r="N346" s="14" t="s">
        <v>69</v>
      </c>
      <c r="O346" s="14"/>
      <c r="P346" s="15" t="s">
        <v>399</v>
      </c>
      <c r="Q346" s="16">
        <v>18099</v>
      </c>
      <c r="R346" s="17">
        <v>45</v>
      </c>
      <c r="S346" s="18">
        <v>11447.6175</v>
      </c>
      <c r="T346" s="19" t="s">
        <v>98</v>
      </c>
      <c r="U346" s="20" t="s">
        <v>112</v>
      </c>
      <c r="V346" s="28">
        <v>40.5</v>
      </c>
      <c r="W346" s="22">
        <v>15</v>
      </c>
      <c r="X346" s="23"/>
    </row>
    <row r="347" spans="1:24" s="1" customFormat="1" ht="11.1" customHeight="1" x14ac:dyDescent="0.3">
      <c r="A347" s="14" t="s">
        <v>23</v>
      </c>
      <c r="B347" s="14" t="s">
        <v>187</v>
      </c>
      <c r="C347" s="12" t="s">
        <v>397</v>
      </c>
      <c r="D347" s="54"/>
      <c r="E347" s="39" t="str">
        <f t="shared" si="14"/>
        <v>Еще фото</v>
      </c>
      <c r="F347" s="31" t="s">
        <v>56</v>
      </c>
      <c r="G347" s="14" t="s">
        <v>102</v>
      </c>
      <c r="H347" s="14" t="s">
        <v>90</v>
      </c>
      <c r="I347" s="14" t="s">
        <v>165</v>
      </c>
      <c r="J347" s="14" t="s">
        <v>28</v>
      </c>
      <c r="K347" s="14" t="s">
        <v>166</v>
      </c>
      <c r="L347" s="57"/>
      <c r="M347" s="14"/>
      <c r="N347" s="14" t="s">
        <v>69</v>
      </c>
      <c r="O347" s="14"/>
      <c r="P347" s="14" t="s">
        <v>399</v>
      </c>
      <c r="Q347" s="32">
        <v>18099</v>
      </c>
      <c r="R347" s="33">
        <v>45</v>
      </c>
      <c r="S347" s="34">
        <v>11447.6175</v>
      </c>
      <c r="T347" s="19" t="s">
        <v>98</v>
      </c>
      <c r="U347" s="20" t="s">
        <v>107</v>
      </c>
      <c r="V347" s="22">
        <v>41</v>
      </c>
      <c r="W347" s="22">
        <v>16</v>
      </c>
      <c r="X347" s="23"/>
    </row>
    <row r="348" spans="1:24" s="1" customFormat="1" ht="11.1" customHeight="1" x14ac:dyDescent="0.3">
      <c r="A348" s="14" t="s">
        <v>23</v>
      </c>
      <c r="B348" s="14" t="s">
        <v>187</v>
      </c>
      <c r="C348" s="12" t="s">
        <v>397</v>
      </c>
      <c r="D348" s="54"/>
      <c r="E348" s="39" t="str">
        <f t="shared" si="14"/>
        <v>Еще фото</v>
      </c>
      <c r="F348" s="31" t="s">
        <v>56</v>
      </c>
      <c r="G348" s="14" t="s">
        <v>102</v>
      </c>
      <c r="H348" s="14" t="s">
        <v>90</v>
      </c>
      <c r="I348" s="14" t="s">
        <v>165</v>
      </c>
      <c r="J348" s="14" t="s">
        <v>28</v>
      </c>
      <c r="K348" s="14" t="s">
        <v>166</v>
      </c>
      <c r="L348" s="57"/>
      <c r="M348" s="14"/>
      <c r="N348" s="14" t="s">
        <v>69</v>
      </c>
      <c r="O348" s="14"/>
      <c r="P348" s="14" t="s">
        <v>399</v>
      </c>
      <c r="Q348" s="32">
        <v>18099</v>
      </c>
      <c r="R348" s="33">
        <v>45</v>
      </c>
      <c r="S348" s="34">
        <v>11447.6175</v>
      </c>
      <c r="T348" s="19" t="s">
        <v>98</v>
      </c>
      <c r="U348" s="20" t="s">
        <v>108</v>
      </c>
      <c r="V348" s="28">
        <v>41.5</v>
      </c>
      <c r="W348" s="22">
        <v>14</v>
      </c>
      <c r="X348" s="23"/>
    </row>
    <row r="349" spans="1:24" s="1" customFormat="1" ht="11.1" customHeight="1" x14ac:dyDescent="0.3">
      <c r="A349" s="14" t="s">
        <v>23</v>
      </c>
      <c r="B349" s="14" t="s">
        <v>187</v>
      </c>
      <c r="C349" s="12" t="s">
        <v>397</v>
      </c>
      <c r="D349" s="55"/>
      <c r="E349" s="39" t="str">
        <f t="shared" si="14"/>
        <v>Еще фото</v>
      </c>
      <c r="F349" s="31" t="s">
        <v>56</v>
      </c>
      <c r="G349" s="14" t="s">
        <v>102</v>
      </c>
      <c r="H349" s="14" t="s">
        <v>90</v>
      </c>
      <c r="I349" s="14" t="s">
        <v>165</v>
      </c>
      <c r="J349" s="14" t="s">
        <v>28</v>
      </c>
      <c r="K349" s="14" t="s">
        <v>166</v>
      </c>
      <c r="L349" s="58"/>
      <c r="M349" s="14"/>
      <c r="N349" s="14" t="s">
        <v>69</v>
      </c>
      <c r="O349" s="14"/>
      <c r="P349" s="14" t="s">
        <v>399</v>
      </c>
      <c r="Q349" s="32">
        <v>18099</v>
      </c>
      <c r="R349" s="33">
        <v>45</v>
      </c>
      <c r="S349" s="34">
        <v>11447.6175</v>
      </c>
      <c r="T349" s="19" t="s">
        <v>98</v>
      </c>
      <c r="U349" s="20" t="s">
        <v>115</v>
      </c>
      <c r="V349" s="22">
        <v>42</v>
      </c>
      <c r="W349" s="22">
        <v>3</v>
      </c>
      <c r="X349" s="23"/>
    </row>
    <row r="350" spans="1:24" s="1" customFormat="1" ht="11.1" customHeight="1" x14ac:dyDescent="0.3">
      <c r="A350" s="11" t="s">
        <v>23</v>
      </c>
      <c r="B350" s="11" t="s">
        <v>187</v>
      </c>
      <c r="C350" s="12" t="s">
        <v>400</v>
      </c>
      <c r="D350" s="53"/>
      <c r="E350" s="39" t="str">
        <f t="shared" ref="E350:E359" si="15">HYPERLINK("https://www.google.ru/search?q=U20022Q5&amp;newwindow=1&amp;tbm=isch","Еще фото")</f>
        <v>Еще фото</v>
      </c>
      <c r="F350" s="13"/>
      <c r="G350" s="11" t="s">
        <v>102</v>
      </c>
      <c r="H350" s="11" t="s">
        <v>90</v>
      </c>
      <c r="I350" s="14" t="s">
        <v>165</v>
      </c>
      <c r="J350" s="14" t="s">
        <v>28</v>
      </c>
      <c r="K350" s="15" t="s">
        <v>166</v>
      </c>
      <c r="L350" s="56" t="s">
        <v>398</v>
      </c>
      <c r="M350" s="14"/>
      <c r="N350" s="14" t="s">
        <v>156</v>
      </c>
      <c r="O350" s="14"/>
      <c r="P350" s="15" t="s">
        <v>399</v>
      </c>
      <c r="Q350" s="16">
        <v>18099</v>
      </c>
      <c r="R350" s="17">
        <v>45</v>
      </c>
      <c r="S350" s="18">
        <v>11447.6175</v>
      </c>
      <c r="T350" s="19" t="s">
        <v>98</v>
      </c>
      <c r="U350" s="20" t="s">
        <v>170</v>
      </c>
      <c r="V350" s="28">
        <v>38.5</v>
      </c>
      <c r="W350" s="22">
        <v>1</v>
      </c>
      <c r="X350" s="23"/>
    </row>
    <row r="351" spans="1:24" s="1" customFormat="1" ht="11.1" customHeight="1" x14ac:dyDescent="0.3">
      <c r="A351" s="24" t="s">
        <v>23</v>
      </c>
      <c r="B351" s="24" t="s">
        <v>187</v>
      </c>
      <c r="C351" s="12" t="s">
        <v>400</v>
      </c>
      <c r="D351" s="54"/>
      <c r="E351" s="39" t="str">
        <f t="shared" si="15"/>
        <v>Еще фото</v>
      </c>
      <c r="F351" s="13"/>
      <c r="G351" s="24" t="s">
        <v>102</v>
      </c>
      <c r="H351" s="24" t="s">
        <v>90</v>
      </c>
      <c r="I351" s="24" t="s">
        <v>165</v>
      </c>
      <c r="J351" s="14" t="s">
        <v>28</v>
      </c>
      <c r="K351" s="15" t="s">
        <v>166</v>
      </c>
      <c r="L351" s="57"/>
      <c r="M351" s="14"/>
      <c r="N351" s="14" t="s">
        <v>156</v>
      </c>
      <c r="O351" s="14"/>
      <c r="P351" s="15" t="s">
        <v>399</v>
      </c>
      <c r="Q351" s="16">
        <v>18099</v>
      </c>
      <c r="R351" s="17">
        <v>45</v>
      </c>
      <c r="S351" s="18">
        <v>11447.6175</v>
      </c>
      <c r="T351" s="19" t="s">
        <v>98</v>
      </c>
      <c r="U351" s="20" t="s">
        <v>99</v>
      </c>
      <c r="V351" s="22">
        <v>39</v>
      </c>
      <c r="W351" s="22">
        <v>12</v>
      </c>
      <c r="X351" s="23"/>
    </row>
    <row r="352" spans="1:24" s="1" customFormat="1" ht="11.1" customHeight="1" x14ac:dyDescent="0.3">
      <c r="A352" s="24" t="s">
        <v>23</v>
      </c>
      <c r="B352" s="24" t="s">
        <v>187</v>
      </c>
      <c r="C352" s="12" t="s">
        <v>400</v>
      </c>
      <c r="D352" s="54"/>
      <c r="E352" s="39" t="str">
        <f t="shared" si="15"/>
        <v>Еще фото</v>
      </c>
      <c r="F352" s="13"/>
      <c r="G352" s="24" t="s">
        <v>102</v>
      </c>
      <c r="H352" s="24" t="s">
        <v>90</v>
      </c>
      <c r="I352" s="24" t="s">
        <v>165</v>
      </c>
      <c r="J352" s="14" t="s">
        <v>28</v>
      </c>
      <c r="K352" s="15" t="s">
        <v>166</v>
      </c>
      <c r="L352" s="57"/>
      <c r="M352" s="14"/>
      <c r="N352" s="14" t="s">
        <v>156</v>
      </c>
      <c r="O352" s="14"/>
      <c r="P352" s="15" t="s">
        <v>399</v>
      </c>
      <c r="Q352" s="16">
        <v>18099</v>
      </c>
      <c r="R352" s="17">
        <v>45</v>
      </c>
      <c r="S352" s="18">
        <v>11447.6175</v>
      </c>
      <c r="T352" s="19" t="s">
        <v>98</v>
      </c>
      <c r="U352" s="20" t="s">
        <v>157</v>
      </c>
      <c r="V352" s="28">
        <v>39.5</v>
      </c>
      <c r="W352" s="22">
        <v>11</v>
      </c>
      <c r="X352" s="23"/>
    </row>
    <row r="353" spans="1:24" s="1" customFormat="1" ht="11.1" customHeight="1" x14ac:dyDescent="0.3">
      <c r="A353" s="24" t="s">
        <v>23</v>
      </c>
      <c r="B353" s="24" t="s">
        <v>187</v>
      </c>
      <c r="C353" s="12" t="s">
        <v>400</v>
      </c>
      <c r="D353" s="54"/>
      <c r="E353" s="39" t="str">
        <f t="shared" si="15"/>
        <v>Еще фото</v>
      </c>
      <c r="F353" s="13"/>
      <c r="G353" s="24" t="s">
        <v>102</v>
      </c>
      <c r="H353" s="24" t="s">
        <v>90</v>
      </c>
      <c r="I353" s="24" t="s">
        <v>165</v>
      </c>
      <c r="J353" s="14" t="s">
        <v>28</v>
      </c>
      <c r="K353" s="15" t="s">
        <v>166</v>
      </c>
      <c r="L353" s="57"/>
      <c r="M353" s="14"/>
      <c r="N353" s="14" t="s">
        <v>156</v>
      </c>
      <c r="O353" s="14"/>
      <c r="P353" s="15" t="s">
        <v>399</v>
      </c>
      <c r="Q353" s="16">
        <v>18099</v>
      </c>
      <c r="R353" s="17">
        <v>45</v>
      </c>
      <c r="S353" s="18">
        <v>11447.6175</v>
      </c>
      <c r="T353" s="19" t="s">
        <v>98</v>
      </c>
      <c r="U353" s="20" t="s">
        <v>112</v>
      </c>
      <c r="V353" s="28">
        <v>40.5</v>
      </c>
      <c r="W353" s="22">
        <v>10</v>
      </c>
      <c r="X353" s="23"/>
    </row>
    <row r="354" spans="1:24" s="1" customFormat="1" ht="11.1" customHeight="1" x14ac:dyDescent="0.3">
      <c r="A354" s="24" t="s">
        <v>23</v>
      </c>
      <c r="B354" s="24" t="s">
        <v>187</v>
      </c>
      <c r="C354" s="12" t="s">
        <v>400</v>
      </c>
      <c r="D354" s="54"/>
      <c r="E354" s="39" t="str">
        <f t="shared" si="15"/>
        <v>Еще фото</v>
      </c>
      <c r="F354" s="13"/>
      <c r="G354" s="24" t="s">
        <v>102</v>
      </c>
      <c r="H354" s="24" t="s">
        <v>90</v>
      </c>
      <c r="I354" s="24" t="s">
        <v>165</v>
      </c>
      <c r="J354" s="14" t="s">
        <v>28</v>
      </c>
      <c r="K354" s="15" t="s">
        <v>166</v>
      </c>
      <c r="L354" s="57"/>
      <c r="M354" s="14"/>
      <c r="N354" s="14" t="s">
        <v>156</v>
      </c>
      <c r="O354" s="14"/>
      <c r="P354" s="15" t="s">
        <v>399</v>
      </c>
      <c r="Q354" s="16">
        <v>18099</v>
      </c>
      <c r="R354" s="17">
        <v>45</v>
      </c>
      <c r="S354" s="18">
        <v>11447.6175</v>
      </c>
      <c r="T354" s="19" t="s">
        <v>98</v>
      </c>
      <c r="U354" s="20" t="s">
        <v>107</v>
      </c>
      <c r="V354" s="22">
        <v>41</v>
      </c>
      <c r="W354" s="22">
        <v>22</v>
      </c>
      <c r="X354" s="23"/>
    </row>
    <row r="355" spans="1:24" s="1" customFormat="1" ht="11.1" customHeight="1" x14ac:dyDescent="0.3">
      <c r="A355" s="24" t="s">
        <v>23</v>
      </c>
      <c r="B355" s="24" t="s">
        <v>187</v>
      </c>
      <c r="C355" s="12" t="s">
        <v>400</v>
      </c>
      <c r="D355" s="54"/>
      <c r="E355" s="39" t="str">
        <f t="shared" si="15"/>
        <v>Еще фото</v>
      </c>
      <c r="F355" s="13"/>
      <c r="G355" s="24" t="s">
        <v>102</v>
      </c>
      <c r="H355" s="24" t="s">
        <v>90</v>
      </c>
      <c r="I355" s="24" t="s">
        <v>165</v>
      </c>
      <c r="J355" s="14" t="s">
        <v>28</v>
      </c>
      <c r="K355" s="15" t="s">
        <v>166</v>
      </c>
      <c r="L355" s="57"/>
      <c r="M355" s="14"/>
      <c r="N355" s="14" t="s">
        <v>156</v>
      </c>
      <c r="O355" s="14"/>
      <c r="P355" s="15" t="s">
        <v>399</v>
      </c>
      <c r="Q355" s="16">
        <v>18099</v>
      </c>
      <c r="R355" s="17">
        <v>45</v>
      </c>
      <c r="S355" s="18">
        <v>11447.6175</v>
      </c>
      <c r="T355" s="19" t="s">
        <v>98</v>
      </c>
      <c r="U355" s="20" t="s">
        <v>108</v>
      </c>
      <c r="V355" s="28">
        <v>41.5</v>
      </c>
      <c r="W355" s="22">
        <v>20</v>
      </c>
      <c r="X355" s="23"/>
    </row>
    <row r="356" spans="1:24" s="1" customFormat="1" ht="11.1" customHeight="1" x14ac:dyDescent="0.3">
      <c r="A356" s="24" t="s">
        <v>23</v>
      </c>
      <c r="B356" s="24" t="s">
        <v>187</v>
      </c>
      <c r="C356" s="12" t="s">
        <v>400</v>
      </c>
      <c r="D356" s="54"/>
      <c r="E356" s="39" t="str">
        <f t="shared" si="15"/>
        <v>Еще фото</v>
      </c>
      <c r="F356" s="13"/>
      <c r="G356" s="24" t="s">
        <v>102</v>
      </c>
      <c r="H356" s="24" t="s">
        <v>90</v>
      </c>
      <c r="I356" s="24" t="s">
        <v>165</v>
      </c>
      <c r="J356" s="14" t="s">
        <v>28</v>
      </c>
      <c r="K356" s="15" t="s">
        <v>166</v>
      </c>
      <c r="L356" s="57"/>
      <c r="M356" s="14"/>
      <c r="N356" s="14" t="s">
        <v>156</v>
      </c>
      <c r="O356" s="14"/>
      <c r="P356" s="15" t="s">
        <v>399</v>
      </c>
      <c r="Q356" s="16">
        <v>18099</v>
      </c>
      <c r="R356" s="17">
        <v>45</v>
      </c>
      <c r="S356" s="18">
        <v>11447.6175</v>
      </c>
      <c r="T356" s="19" t="s">
        <v>98</v>
      </c>
      <c r="U356" s="20" t="s">
        <v>115</v>
      </c>
      <c r="V356" s="22">
        <v>42</v>
      </c>
      <c r="W356" s="22">
        <v>8</v>
      </c>
      <c r="X356" s="23"/>
    </row>
    <row r="357" spans="1:24" s="1" customFormat="1" ht="11.1" customHeight="1" x14ac:dyDescent="0.3">
      <c r="A357" s="24" t="s">
        <v>23</v>
      </c>
      <c r="B357" s="24" t="s">
        <v>187</v>
      </c>
      <c r="C357" s="12" t="s">
        <v>400</v>
      </c>
      <c r="D357" s="54"/>
      <c r="E357" s="39" t="str">
        <f t="shared" si="15"/>
        <v>Еще фото</v>
      </c>
      <c r="F357" s="13"/>
      <c r="G357" s="24" t="s">
        <v>102</v>
      </c>
      <c r="H357" s="24" t="s">
        <v>90</v>
      </c>
      <c r="I357" s="24" t="s">
        <v>165</v>
      </c>
      <c r="J357" s="14" t="s">
        <v>28</v>
      </c>
      <c r="K357" s="15" t="s">
        <v>166</v>
      </c>
      <c r="L357" s="57"/>
      <c r="M357" s="14"/>
      <c r="N357" s="14" t="s">
        <v>156</v>
      </c>
      <c r="O357" s="14"/>
      <c r="P357" s="15" t="s">
        <v>399</v>
      </c>
      <c r="Q357" s="16">
        <v>18099</v>
      </c>
      <c r="R357" s="17">
        <v>45</v>
      </c>
      <c r="S357" s="18">
        <v>11447.6175</v>
      </c>
      <c r="T357" s="19" t="s">
        <v>98</v>
      </c>
      <c r="U357" s="20" t="s">
        <v>116</v>
      </c>
      <c r="V357" s="22">
        <v>43</v>
      </c>
      <c r="W357" s="22">
        <v>7</v>
      </c>
      <c r="X357" s="23"/>
    </row>
    <row r="358" spans="1:24" s="1" customFormat="1" ht="11.1" customHeight="1" x14ac:dyDescent="0.3">
      <c r="A358" s="24" t="s">
        <v>23</v>
      </c>
      <c r="B358" s="24" t="s">
        <v>187</v>
      </c>
      <c r="C358" s="12" t="s">
        <v>400</v>
      </c>
      <c r="D358" s="54"/>
      <c r="E358" s="39" t="str">
        <f t="shared" si="15"/>
        <v>Еще фото</v>
      </c>
      <c r="F358" s="13"/>
      <c r="G358" s="24" t="s">
        <v>102</v>
      </c>
      <c r="H358" s="24" t="s">
        <v>90</v>
      </c>
      <c r="I358" s="24" t="s">
        <v>165</v>
      </c>
      <c r="J358" s="14" t="s">
        <v>28</v>
      </c>
      <c r="K358" s="15" t="s">
        <v>166</v>
      </c>
      <c r="L358" s="57"/>
      <c r="M358" s="14"/>
      <c r="N358" s="14" t="s">
        <v>156</v>
      </c>
      <c r="O358" s="14"/>
      <c r="P358" s="15" t="s">
        <v>399</v>
      </c>
      <c r="Q358" s="16">
        <v>18099</v>
      </c>
      <c r="R358" s="17">
        <v>45</v>
      </c>
      <c r="S358" s="18">
        <v>11447.6175</v>
      </c>
      <c r="T358" s="19" t="s">
        <v>98</v>
      </c>
      <c r="U358" s="20" t="s">
        <v>118</v>
      </c>
      <c r="V358" s="22">
        <v>44</v>
      </c>
      <c r="W358" s="22">
        <v>3</v>
      </c>
      <c r="X358" s="23"/>
    </row>
    <row r="359" spans="1:24" s="1" customFormat="1" ht="11.1" customHeight="1" x14ac:dyDescent="0.3">
      <c r="A359" s="14" t="s">
        <v>23</v>
      </c>
      <c r="B359" s="14" t="s">
        <v>187</v>
      </c>
      <c r="C359" s="12" t="s">
        <v>400</v>
      </c>
      <c r="D359" s="55"/>
      <c r="E359" s="39" t="str">
        <f t="shared" si="15"/>
        <v>Еще фото</v>
      </c>
      <c r="F359" s="31"/>
      <c r="G359" s="14" t="s">
        <v>102</v>
      </c>
      <c r="H359" s="14" t="s">
        <v>90</v>
      </c>
      <c r="I359" s="14" t="s">
        <v>165</v>
      </c>
      <c r="J359" s="14" t="s">
        <v>28</v>
      </c>
      <c r="K359" s="14" t="s">
        <v>166</v>
      </c>
      <c r="L359" s="58"/>
      <c r="M359" s="14"/>
      <c r="N359" s="14" t="s">
        <v>156</v>
      </c>
      <c r="O359" s="14"/>
      <c r="P359" s="14" t="s">
        <v>399</v>
      </c>
      <c r="Q359" s="32">
        <v>18099</v>
      </c>
      <c r="R359" s="33">
        <v>45</v>
      </c>
      <c r="S359" s="34">
        <v>11447.6175</v>
      </c>
      <c r="T359" s="19" t="s">
        <v>98</v>
      </c>
      <c r="U359" s="20" t="s">
        <v>371</v>
      </c>
      <c r="V359" s="28">
        <v>46.5</v>
      </c>
      <c r="W359" s="22">
        <v>1</v>
      </c>
      <c r="X359" s="23"/>
    </row>
    <row r="360" spans="1:24" s="1" customFormat="1" ht="26.1" customHeight="1" x14ac:dyDescent="0.3">
      <c r="A360" s="11" t="s">
        <v>23</v>
      </c>
      <c r="B360" s="11" t="s">
        <v>187</v>
      </c>
      <c r="C360" s="12" t="s">
        <v>401</v>
      </c>
      <c r="D360" s="53"/>
      <c r="E360" s="39" t="str">
        <f>HYPERLINK("https://www.google.ru/search?q=U20022RT&amp;newwindow=1&amp;tbm=isch","Еще фото")</f>
        <v>Еще фото</v>
      </c>
      <c r="F360" s="13"/>
      <c r="G360" s="11" t="s">
        <v>102</v>
      </c>
      <c r="H360" s="11" t="s">
        <v>90</v>
      </c>
      <c r="I360" s="14" t="s">
        <v>165</v>
      </c>
      <c r="J360" s="14" t="s">
        <v>28</v>
      </c>
      <c r="K360" s="15" t="s">
        <v>166</v>
      </c>
      <c r="L360" s="56" t="s">
        <v>398</v>
      </c>
      <c r="M360" s="14"/>
      <c r="N360" s="14" t="s">
        <v>69</v>
      </c>
      <c r="O360" s="14"/>
      <c r="P360" s="15" t="s">
        <v>402</v>
      </c>
      <c r="Q360" s="16">
        <v>21099</v>
      </c>
      <c r="R360" s="17">
        <v>45</v>
      </c>
      <c r="S360" s="18">
        <v>13345.1175</v>
      </c>
      <c r="T360" s="19" t="s">
        <v>98</v>
      </c>
      <c r="U360" s="20" t="s">
        <v>204</v>
      </c>
      <c r="V360" s="22">
        <v>36</v>
      </c>
      <c r="W360" s="22">
        <v>2</v>
      </c>
      <c r="X360" s="23"/>
    </row>
    <row r="361" spans="1:24" s="1" customFormat="1" ht="26.1" customHeight="1" x14ac:dyDescent="0.3">
      <c r="A361" s="24" t="s">
        <v>23</v>
      </c>
      <c r="B361" s="24" t="s">
        <v>187</v>
      </c>
      <c r="C361" s="12" t="s">
        <v>401</v>
      </c>
      <c r="D361" s="54"/>
      <c r="E361" s="39" t="str">
        <f>HYPERLINK("https://www.google.ru/search?q=U20022RT&amp;newwindow=1&amp;tbm=isch","Еще фото")</f>
        <v>Еще фото</v>
      </c>
      <c r="F361" s="13"/>
      <c r="G361" s="24" t="s">
        <v>102</v>
      </c>
      <c r="H361" s="24" t="s">
        <v>90</v>
      </c>
      <c r="I361" s="24" t="s">
        <v>165</v>
      </c>
      <c r="J361" s="14" t="s">
        <v>28</v>
      </c>
      <c r="K361" s="15" t="s">
        <v>166</v>
      </c>
      <c r="L361" s="57"/>
      <c r="M361" s="14"/>
      <c r="N361" s="14" t="s">
        <v>69</v>
      </c>
      <c r="O361" s="14"/>
      <c r="P361" s="15" t="s">
        <v>402</v>
      </c>
      <c r="Q361" s="16">
        <v>21099</v>
      </c>
      <c r="R361" s="17">
        <v>45</v>
      </c>
      <c r="S361" s="18">
        <v>13345.1175</v>
      </c>
      <c r="T361" s="19" t="s">
        <v>98</v>
      </c>
      <c r="U361" s="20" t="s">
        <v>177</v>
      </c>
      <c r="V361" s="28">
        <v>36.5</v>
      </c>
      <c r="W361" s="22">
        <v>4</v>
      </c>
      <c r="X361" s="23"/>
    </row>
    <row r="362" spans="1:24" s="1" customFormat="1" ht="26.1" customHeight="1" x14ac:dyDescent="0.3">
      <c r="A362" s="24" t="s">
        <v>23</v>
      </c>
      <c r="B362" s="24" t="s">
        <v>187</v>
      </c>
      <c r="C362" s="12" t="s">
        <v>401</v>
      </c>
      <c r="D362" s="54"/>
      <c r="E362" s="39" t="str">
        <f>HYPERLINK("https://www.google.ru/search?q=U20022RT&amp;newwindow=1&amp;tbm=isch","Еще фото")</f>
        <v>Еще фото</v>
      </c>
      <c r="F362" s="13"/>
      <c r="G362" s="24" t="s">
        <v>102</v>
      </c>
      <c r="H362" s="24" t="s">
        <v>90</v>
      </c>
      <c r="I362" s="24" t="s">
        <v>165</v>
      </c>
      <c r="J362" s="14" t="s">
        <v>28</v>
      </c>
      <c r="K362" s="15" t="s">
        <v>166</v>
      </c>
      <c r="L362" s="57"/>
      <c r="M362" s="14"/>
      <c r="N362" s="14" t="s">
        <v>69</v>
      </c>
      <c r="O362" s="14"/>
      <c r="P362" s="15" t="s">
        <v>402</v>
      </c>
      <c r="Q362" s="16">
        <v>21099</v>
      </c>
      <c r="R362" s="17">
        <v>45</v>
      </c>
      <c r="S362" s="18">
        <v>13345.1175</v>
      </c>
      <c r="T362" s="19" t="s">
        <v>98</v>
      </c>
      <c r="U362" s="20" t="s">
        <v>185</v>
      </c>
      <c r="V362" s="22">
        <v>37</v>
      </c>
      <c r="W362" s="22">
        <v>1</v>
      </c>
      <c r="X362" s="23"/>
    </row>
    <row r="363" spans="1:24" s="1" customFormat="1" ht="26.1" customHeight="1" x14ac:dyDescent="0.3">
      <c r="A363" s="24" t="s">
        <v>23</v>
      </c>
      <c r="B363" s="24" t="s">
        <v>187</v>
      </c>
      <c r="C363" s="12" t="s">
        <v>401</v>
      </c>
      <c r="D363" s="55"/>
      <c r="E363" s="39" t="str">
        <f>HYPERLINK("https://www.google.ru/search?q=U20022RT&amp;newwindow=1&amp;tbm=isch","Еще фото")</f>
        <v>Еще фото</v>
      </c>
      <c r="F363" s="13"/>
      <c r="G363" s="24" t="s">
        <v>102</v>
      </c>
      <c r="H363" s="24" t="s">
        <v>90</v>
      </c>
      <c r="I363" s="24" t="s">
        <v>165</v>
      </c>
      <c r="J363" s="14" t="s">
        <v>28</v>
      </c>
      <c r="K363" s="15" t="s">
        <v>166</v>
      </c>
      <c r="L363" s="58"/>
      <c r="M363" s="14"/>
      <c r="N363" s="14" t="s">
        <v>69</v>
      </c>
      <c r="O363" s="14"/>
      <c r="P363" s="15" t="s">
        <v>402</v>
      </c>
      <c r="Q363" s="16">
        <v>21099</v>
      </c>
      <c r="R363" s="17">
        <v>45</v>
      </c>
      <c r="S363" s="18">
        <v>13345.1175</v>
      </c>
      <c r="T363" s="19" t="s">
        <v>98</v>
      </c>
      <c r="U363" s="20" t="s">
        <v>186</v>
      </c>
      <c r="V363" s="28">
        <v>37.5</v>
      </c>
      <c r="W363" s="22">
        <v>2</v>
      </c>
      <c r="X363" s="23"/>
    </row>
    <row r="364" spans="1:24" s="1" customFormat="1" ht="11.1" customHeight="1" x14ac:dyDescent="0.3">
      <c r="A364" s="11" t="s">
        <v>23</v>
      </c>
      <c r="B364" s="11" t="s">
        <v>187</v>
      </c>
      <c r="C364" s="12" t="s">
        <v>403</v>
      </c>
      <c r="D364" s="53"/>
      <c r="E364" s="39" t="str">
        <f t="shared" ref="E364:E375" si="16">HYPERLINK("https://www.google.ru/search?q=U20024JG&amp;newwindow=1&amp;tbm=isch","Еще фото")</f>
        <v>Еще фото</v>
      </c>
      <c r="F364" s="13"/>
      <c r="G364" s="11" t="s">
        <v>102</v>
      </c>
      <c r="H364" s="11" t="s">
        <v>90</v>
      </c>
      <c r="I364" s="14" t="s">
        <v>165</v>
      </c>
      <c r="J364" s="14" t="s">
        <v>28</v>
      </c>
      <c r="K364" s="15" t="s">
        <v>166</v>
      </c>
      <c r="L364" s="56" t="s">
        <v>404</v>
      </c>
      <c r="M364" s="14"/>
      <c r="N364" s="14" t="s">
        <v>31</v>
      </c>
      <c r="O364" s="14"/>
      <c r="P364" s="15" t="s">
        <v>399</v>
      </c>
      <c r="Q364" s="16">
        <v>18099</v>
      </c>
      <c r="R364" s="17">
        <v>45</v>
      </c>
      <c r="S364" s="18">
        <v>11447.6175</v>
      </c>
      <c r="T364" s="19" t="s">
        <v>98</v>
      </c>
      <c r="U364" s="20" t="s">
        <v>186</v>
      </c>
      <c r="V364" s="28">
        <v>37.5</v>
      </c>
      <c r="W364" s="22">
        <v>6</v>
      </c>
      <c r="X364" s="23"/>
    </row>
    <row r="365" spans="1:24" s="1" customFormat="1" ht="11.1" customHeight="1" x14ac:dyDescent="0.3">
      <c r="A365" s="24" t="s">
        <v>23</v>
      </c>
      <c r="B365" s="24" t="s">
        <v>187</v>
      </c>
      <c r="C365" s="12" t="s">
        <v>403</v>
      </c>
      <c r="D365" s="54"/>
      <c r="E365" s="39" t="str">
        <f t="shared" si="16"/>
        <v>Еще фото</v>
      </c>
      <c r="F365" s="13"/>
      <c r="G365" s="24" t="s">
        <v>102</v>
      </c>
      <c r="H365" s="24" t="s">
        <v>90</v>
      </c>
      <c r="I365" s="24" t="s">
        <v>165</v>
      </c>
      <c r="J365" s="14" t="s">
        <v>28</v>
      </c>
      <c r="K365" s="15" t="s">
        <v>166</v>
      </c>
      <c r="L365" s="57"/>
      <c r="M365" s="14"/>
      <c r="N365" s="14" t="s">
        <v>31</v>
      </c>
      <c r="O365" s="14"/>
      <c r="P365" s="15" t="s">
        <v>399</v>
      </c>
      <c r="Q365" s="16">
        <v>18099</v>
      </c>
      <c r="R365" s="17">
        <v>45</v>
      </c>
      <c r="S365" s="18">
        <v>11447.6175</v>
      </c>
      <c r="T365" s="19" t="s">
        <v>98</v>
      </c>
      <c r="U365" s="20" t="s">
        <v>170</v>
      </c>
      <c r="V365" s="28">
        <v>38.5</v>
      </c>
      <c r="W365" s="22">
        <v>6</v>
      </c>
      <c r="X365" s="23"/>
    </row>
    <row r="366" spans="1:24" s="1" customFormat="1" ht="11.1" customHeight="1" x14ac:dyDescent="0.3">
      <c r="A366" s="24" t="s">
        <v>23</v>
      </c>
      <c r="B366" s="24" t="s">
        <v>187</v>
      </c>
      <c r="C366" s="12" t="s">
        <v>403</v>
      </c>
      <c r="D366" s="54"/>
      <c r="E366" s="39" t="str">
        <f t="shared" si="16"/>
        <v>Еще фото</v>
      </c>
      <c r="F366" s="13"/>
      <c r="G366" s="24" t="s">
        <v>102</v>
      </c>
      <c r="H366" s="24" t="s">
        <v>90</v>
      </c>
      <c r="I366" s="24" t="s">
        <v>165</v>
      </c>
      <c r="J366" s="14" t="s">
        <v>28</v>
      </c>
      <c r="K366" s="15" t="s">
        <v>166</v>
      </c>
      <c r="L366" s="57"/>
      <c r="M366" s="14"/>
      <c r="N366" s="14" t="s">
        <v>31</v>
      </c>
      <c r="O366" s="14"/>
      <c r="P366" s="15" t="s">
        <v>399</v>
      </c>
      <c r="Q366" s="16">
        <v>18099</v>
      </c>
      <c r="R366" s="17">
        <v>45</v>
      </c>
      <c r="S366" s="18">
        <v>11447.6175</v>
      </c>
      <c r="T366" s="19" t="s">
        <v>98</v>
      </c>
      <c r="U366" s="20" t="s">
        <v>99</v>
      </c>
      <c r="V366" s="22">
        <v>39</v>
      </c>
      <c r="W366" s="22">
        <v>11</v>
      </c>
      <c r="X366" s="23"/>
    </row>
    <row r="367" spans="1:24" s="1" customFormat="1" ht="11.1" customHeight="1" x14ac:dyDescent="0.3">
      <c r="A367" s="24" t="s">
        <v>23</v>
      </c>
      <c r="B367" s="24" t="s">
        <v>187</v>
      </c>
      <c r="C367" s="12" t="s">
        <v>403</v>
      </c>
      <c r="D367" s="54"/>
      <c r="E367" s="39" t="str">
        <f t="shared" si="16"/>
        <v>Еще фото</v>
      </c>
      <c r="F367" s="13"/>
      <c r="G367" s="24" t="s">
        <v>102</v>
      </c>
      <c r="H367" s="24" t="s">
        <v>90</v>
      </c>
      <c r="I367" s="24" t="s">
        <v>165</v>
      </c>
      <c r="J367" s="14" t="s">
        <v>28</v>
      </c>
      <c r="K367" s="15" t="s">
        <v>166</v>
      </c>
      <c r="L367" s="57"/>
      <c r="M367" s="14"/>
      <c r="N367" s="14" t="s">
        <v>31</v>
      </c>
      <c r="O367" s="14"/>
      <c r="P367" s="15" t="s">
        <v>399</v>
      </c>
      <c r="Q367" s="16">
        <v>18099</v>
      </c>
      <c r="R367" s="17">
        <v>45</v>
      </c>
      <c r="S367" s="18">
        <v>11447.6175</v>
      </c>
      <c r="T367" s="19" t="s">
        <v>98</v>
      </c>
      <c r="U367" s="20" t="s">
        <v>157</v>
      </c>
      <c r="V367" s="28">
        <v>39.5</v>
      </c>
      <c r="W367" s="22">
        <v>12</v>
      </c>
      <c r="X367" s="23"/>
    </row>
    <row r="368" spans="1:24" s="1" customFormat="1" ht="11.1" customHeight="1" x14ac:dyDescent="0.3">
      <c r="A368" s="24" t="s">
        <v>23</v>
      </c>
      <c r="B368" s="24" t="s">
        <v>187</v>
      </c>
      <c r="C368" s="12" t="s">
        <v>403</v>
      </c>
      <c r="D368" s="54"/>
      <c r="E368" s="39" t="str">
        <f t="shared" si="16"/>
        <v>Еще фото</v>
      </c>
      <c r="F368" s="13"/>
      <c r="G368" s="24" t="s">
        <v>102</v>
      </c>
      <c r="H368" s="24" t="s">
        <v>90</v>
      </c>
      <c r="I368" s="24" t="s">
        <v>165</v>
      </c>
      <c r="J368" s="14" t="s">
        <v>28</v>
      </c>
      <c r="K368" s="15" t="s">
        <v>166</v>
      </c>
      <c r="L368" s="57"/>
      <c r="M368" s="14"/>
      <c r="N368" s="14" t="s">
        <v>31</v>
      </c>
      <c r="O368" s="14"/>
      <c r="P368" s="15" t="s">
        <v>399</v>
      </c>
      <c r="Q368" s="16">
        <v>18099</v>
      </c>
      <c r="R368" s="17">
        <v>45</v>
      </c>
      <c r="S368" s="18">
        <v>11447.6175</v>
      </c>
      <c r="T368" s="19" t="s">
        <v>98</v>
      </c>
      <c r="U368" s="20" t="s">
        <v>112</v>
      </c>
      <c r="V368" s="28">
        <v>40.5</v>
      </c>
      <c r="W368" s="22">
        <v>17</v>
      </c>
      <c r="X368" s="23"/>
    </row>
    <row r="369" spans="1:24" s="1" customFormat="1" ht="11.1" customHeight="1" x14ac:dyDescent="0.3">
      <c r="A369" s="24" t="s">
        <v>23</v>
      </c>
      <c r="B369" s="24" t="s">
        <v>187</v>
      </c>
      <c r="C369" s="12" t="s">
        <v>403</v>
      </c>
      <c r="D369" s="54"/>
      <c r="E369" s="39" t="str">
        <f t="shared" si="16"/>
        <v>Еще фото</v>
      </c>
      <c r="F369" s="13"/>
      <c r="G369" s="24" t="s">
        <v>102</v>
      </c>
      <c r="H369" s="24" t="s">
        <v>90</v>
      </c>
      <c r="I369" s="24" t="s">
        <v>165</v>
      </c>
      <c r="J369" s="14" t="s">
        <v>28</v>
      </c>
      <c r="K369" s="15" t="s">
        <v>166</v>
      </c>
      <c r="L369" s="57"/>
      <c r="M369" s="14"/>
      <c r="N369" s="14" t="s">
        <v>31</v>
      </c>
      <c r="O369" s="14"/>
      <c r="P369" s="15" t="s">
        <v>399</v>
      </c>
      <c r="Q369" s="16">
        <v>18099</v>
      </c>
      <c r="R369" s="17">
        <v>45</v>
      </c>
      <c r="S369" s="18">
        <v>11447.6175</v>
      </c>
      <c r="T369" s="19" t="s">
        <v>98</v>
      </c>
      <c r="U369" s="20" t="s">
        <v>107</v>
      </c>
      <c r="V369" s="22">
        <v>41</v>
      </c>
      <c r="W369" s="22">
        <v>23</v>
      </c>
      <c r="X369" s="23"/>
    </row>
    <row r="370" spans="1:24" s="1" customFormat="1" ht="11.1" customHeight="1" x14ac:dyDescent="0.3">
      <c r="A370" s="24" t="s">
        <v>23</v>
      </c>
      <c r="B370" s="24" t="s">
        <v>187</v>
      </c>
      <c r="C370" s="12" t="s">
        <v>403</v>
      </c>
      <c r="D370" s="54"/>
      <c r="E370" s="39" t="str">
        <f t="shared" si="16"/>
        <v>Еще фото</v>
      </c>
      <c r="F370" s="13"/>
      <c r="G370" s="24" t="s">
        <v>102</v>
      </c>
      <c r="H370" s="24" t="s">
        <v>90</v>
      </c>
      <c r="I370" s="24" t="s">
        <v>165</v>
      </c>
      <c r="J370" s="14" t="s">
        <v>28</v>
      </c>
      <c r="K370" s="15" t="s">
        <v>166</v>
      </c>
      <c r="L370" s="57"/>
      <c r="M370" s="14"/>
      <c r="N370" s="14" t="s">
        <v>31</v>
      </c>
      <c r="O370" s="14"/>
      <c r="P370" s="15" t="s">
        <v>399</v>
      </c>
      <c r="Q370" s="16">
        <v>18099</v>
      </c>
      <c r="R370" s="17">
        <v>45</v>
      </c>
      <c r="S370" s="18">
        <v>11447.6175</v>
      </c>
      <c r="T370" s="19" t="s">
        <v>98</v>
      </c>
      <c r="U370" s="20" t="s">
        <v>108</v>
      </c>
      <c r="V370" s="28">
        <v>41.5</v>
      </c>
      <c r="W370" s="22">
        <v>24</v>
      </c>
      <c r="X370" s="23"/>
    </row>
    <row r="371" spans="1:24" s="1" customFormat="1" ht="11.1" customHeight="1" x14ac:dyDescent="0.3">
      <c r="A371" s="24" t="s">
        <v>23</v>
      </c>
      <c r="B371" s="24" t="s">
        <v>187</v>
      </c>
      <c r="C371" s="12" t="s">
        <v>403</v>
      </c>
      <c r="D371" s="54"/>
      <c r="E371" s="39" t="str">
        <f t="shared" si="16"/>
        <v>Еще фото</v>
      </c>
      <c r="F371" s="13"/>
      <c r="G371" s="24" t="s">
        <v>102</v>
      </c>
      <c r="H371" s="24" t="s">
        <v>90</v>
      </c>
      <c r="I371" s="24" t="s">
        <v>165</v>
      </c>
      <c r="J371" s="14" t="s">
        <v>28</v>
      </c>
      <c r="K371" s="15" t="s">
        <v>166</v>
      </c>
      <c r="L371" s="57"/>
      <c r="M371" s="14"/>
      <c r="N371" s="14" t="s">
        <v>31</v>
      </c>
      <c r="O371" s="14"/>
      <c r="P371" s="15" t="s">
        <v>399</v>
      </c>
      <c r="Q371" s="16">
        <v>18099</v>
      </c>
      <c r="R371" s="17">
        <v>45</v>
      </c>
      <c r="S371" s="18">
        <v>11447.6175</v>
      </c>
      <c r="T371" s="19" t="s">
        <v>98</v>
      </c>
      <c r="U371" s="20" t="s">
        <v>115</v>
      </c>
      <c r="V371" s="22">
        <v>42</v>
      </c>
      <c r="W371" s="22">
        <v>15</v>
      </c>
      <c r="X371" s="23"/>
    </row>
    <row r="372" spans="1:24" s="1" customFormat="1" ht="11.1" customHeight="1" x14ac:dyDescent="0.3">
      <c r="A372" s="24" t="s">
        <v>23</v>
      </c>
      <c r="B372" s="24" t="s">
        <v>187</v>
      </c>
      <c r="C372" s="12" t="s">
        <v>403</v>
      </c>
      <c r="D372" s="54"/>
      <c r="E372" s="39" t="str">
        <f t="shared" si="16"/>
        <v>Еще фото</v>
      </c>
      <c r="F372" s="13"/>
      <c r="G372" s="24" t="s">
        <v>102</v>
      </c>
      <c r="H372" s="24" t="s">
        <v>90</v>
      </c>
      <c r="I372" s="24" t="s">
        <v>165</v>
      </c>
      <c r="J372" s="14" t="s">
        <v>28</v>
      </c>
      <c r="K372" s="15" t="s">
        <v>166</v>
      </c>
      <c r="L372" s="57"/>
      <c r="M372" s="14"/>
      <c r="N372" s="14" t="s">
        <v>31</v>
      </c>
      <c r="O372" s="14"/>
      <c r="P372" s="15" t="s">
        <v>399</v>
      </c>
      <c r="Q372" s="16">
        <v>18099</v>
      </c>
      <c r="R372" s="17">
        <v>45</v>
      </c>
      <c r="S372" s="18">
        <v>11447.6175</v>
      </c>
      <c r="T372" s="19" t="s">
        <v>98</v>
      </c>
      <c r="U372" s="20" t="s">
        <v>116</v>
      </c>
      <c r="V372" s="22">
        <v>43</v>
      </c>
      <c r="W372" s="22">
        <v>16</v>
      </c>
      <c r="X372" s="23"/>
    </row>
    <row r="373" spans="1:24" s="1" customFormat="1" ht="11.1" customHeight="1" x14ac:dyDescent="0.3">
      <c r="A373" s="14" t="s">
        <v>23</v>
      </c>
      <c r="B373" s="14" t="s">
        <v>187</v>
      </c>
      <c r="C373" s="12" t="s">
        <v>403</v>
      </c>
      <c r="D373" s="54"/>
      <c r="E373" s="39" t="str">
        <f t="shared" si="16"/>
        <v>Еще фото</v>
      </c>
      <c r="F373" s="31"/>
      <c r="G373" s="14" t="s">
        <v>102</v>
      </c>
      <c r="H373" s="14" t="s">
        <v>90</v>
      </c>
      <c r="I373" s="14" t="s">
        <v>165</v>
      </c>
      <c r="J373" s="14" t="s">
        <v>28</v>
      </c>
      <c r="K373" s="14" t="s">
        <v>166</v>
      </c>
      <c r="L373" s="57"/>
      <c r="M373" s="14"/>
      <c r="N373" s="14" t="s">
        <v>31</v>
      </c>
      <c r="O373" s="14"/>
      <c r="P373" s="14" t="s">
        <v>399</v>
      </c>
      <c r="Q373" s="32">
        <v>18099</v>
      </c>
      <c r="R373" s="33">
        <v>45</v>
      </c>
      <c r="S373" s="34">
        <v>11447.6175</v>
      </c>
      <c r="T373" s="19" t="s">
        <v>98</v>
      </c>
      <c r="U373" s="20" t="s">
        <v>117</v>
      </c>
      <c r="V373" s="28">
        <v>43.5</v>
      </c>
      <c r="W373" s="22">
        <v>11</v>
      </c>
      <c r="X373" s="23"/>
    </row>
    <row r="374" spans="1:24" s="1" customFormat="1" ht="11.1" customHeight="1" x14ac:dyDescent="0.3">
      <c r="A374" s="14" t="s">
        <v>23</v>
      </c>
      <c r="B374" s="14" t="s">
        <v>187</v>
      </c>
      <c r="C374" s="12" t="s">
        <v>403</v>
      </c>
      <c r="D374" s="54"/>
      <c r="E374" s="39" t="str">
        <f t="shared" si="16"/>
        <v>Еще фото</v>
      </c>
      <c r="F374" s="31"/>
      <c r="G374" s="14" t="s">
        <v>102</v>
      </c>
      <c r="H374" s="14" t="s">
        <v>90</v>
      </c>
      <c r="I374" s="14" t="s">
        <v>165</v>
      </c>
      <c r="J374" s="14" t="s">
        <v>28</v>
      </c>
      <c r="K374" s="14" t="s">
        <v>166</v>
      </c>
      <c r="L374" s="57"/>
      <c r="M374" s="14"/>
      <c r="N374" s="14" t="s">
        <v>31</v>
      </c>
      <c r="O374" s="14"/>
      <c r="P374" s="14" t="s">
        <v>399</v>
      </c>
      <c r="Q374" s="32">
        <v>18099</v>
      </c>
      <c r="R374" s="33">
        <v>45</v>
      </c>
      <c r="S374" s="34">
        <v>11447.6175</v>
      </c>
      <c r="T374" s="19" t="s">
        <v>98</v>
      </c>
      <c r="U374" s="20" t="s">
        <v>118</v>
      </c>
      <c r="V374" s="22">
        <v>44</v>
      </c>
      <c r="W374" s="22">
        <v>4</v>
      </c>
      <c r="X374" s="23"/>
    </row>
    <row r="375" spans="1:24" s="1" customFormat="1" ht="11.1" customHeight="1" x14ac:dyDescent="0.3">
      <c r="A375" s="14" t="s">
        <v>23</v>
      </c>
      <c r="B375" s="14" t="s">
        <v>187</v>
      </c>
      <c r="C375" s="12" t="s">
        <v>403</v>
      </c>
      <c r="D375" s="55"/>
      <c r="E375" s="39" t="str">
        <f t="shared" si="16"/>
        <v>Еще фото</v>
      </c>
      <c r="F375" s="31"/>
      <c r="G375" s="14" t="s">
        <v>102</v>
      </c>
      <c r="H375" s="14" t="s">
        <v>90</v>
      </c>
      <c r="I375" s="14" t="s">
        <v>165</v>
      </c>
      <c r="J375" s="14" t="s">
        <v>28</v>
      </c>
      <c r="K375" s="14" t="s">
        <v>166</v>
      </c>
      <c r="L375" s="58"/>
      <c r="M375" s="14"/>
      <c r="N375" s="14" t="s">
        <v>31</v>
      </c>
      <c r="O375" s="14"/>
      <c r="P375" s="14" t="s">
        <v>399</v>
      </c>
      <c r="Q375" s="32">
        <v>18099</v>
      </c>
      <c r="R375" s="33">
        <v>45</v>
      </c>
      <c r="S375" s="34">
        <v>11447.6175</v>
      </c>
      <c r="T375" s="19" t="s">
        <v>98</v>
      </c>
      <c r="U375" s="20" t="s">
        <v>113</v>
      </c>
      <c r="V375" s="28">
        <v>44.5</v>
      </c>
      <c r="W375" s="22">
        <v>4</v>
      </c>
      <c r="X375" s="23"/>
    </row>
    <row r="376" spans="1:24" s="1" customFormat="1" ht="108" customHeight="1" x14ac:dyDescent="0.3">
      <c r="A376" s="11" t="s">
        <v>23</v>
      </c>
      <c r="B376" s="11" t="s">
        <v>187</v>
      </c>
      <c r="C376" s="12" t="s">
        <v>405</v>
      </c>
      <c r="D376" s="27"/>
      <c r="E376" s="39" t="str">
        <f>HYPERLINK("https://www.google.ru/search?q=U20025I9&amp;newwindow=1&amp;tbm=isch","Еще фото")</f>
        <v>Еще фото</v>
      </c>
      <c r="F376" s="13"/>
      <c r="G376" s="11" t="s">
        <v>102</v>
      </c>
      <c r="H376" s="11" t="s">
        <v>90</v>
      </c>
      <c r="I376" s="14" t="s">
        <v>165</v>
      </c>
      <c r="J376" s="14" t="s">
        <v>28</v>
      </c>
      <c r="K376" s="15" t="s">
        <v>166</v>
      </c>
      <c r="L376" s="14" t="s">
        <v>406</v>
      </c>
      <c r="M376" s="14"/>
      <c r="N376" s="14" t="s">
        <v>53</v>
      </c>
      <c r="O376" s="14"/>
      <c r="P376" s="15" t="s">
        <v>402</v>
      </c>
      <c r="Q376" s="16">
        <v>20699</v>
      </c>
      <c r="R376" s="17">
        <v>45</v>
      </c>
      <c r="S376" s="18">
        <v>13092.1175</v>
      </c>
      <c r="T376" s="19" t="s">
        <v>98</v>
      </c>
      <c r="U376" s="20" t="s">
        <v>197</v>
      </c>
      <c r="V376" s="22">
        <v>35</v>
      </c>
      <c r="W376" s="22">
        <v>1</v>
      </c>
      <c r="X376" s="23"/>
    </row>
    <row r="377" spans="1:24" s="1" customFormat="1" ht="51.95" customHeight="1" x14ac:dyDescent="0.3">
      <c r="A377" s="11" t="s">
        <v>23</v>
      </c>
      <c r="B377" s="11" t="s">
        <v>187</v>
      </c>
      <c r="C377" s="12" t="s">
        <v>407</v>
      </c>
      <c r="D377" s="59"/>
      <c r="E377" s="39" t="str">
        <f>HYPERLINK("https://www.google.ru/search?q=U20025PO&amp;newwindow=1&amp;tbm=isch","Еще фото")</f>
        <v>Еще фото</v>
      </c>
      <c r="F377" s="13"/>
      <c r="G377" s="11" t="s">
        <v>102</v>
      </c>
      <c r="H377" s="11" t="s">
        <v>90</v>
      </c>
      <c r="I377" s="14" t="s">
        <v>165</v>
      </c>
      <c r="J377" s="14" t="s">
        <v>28</v>
      </c>
      <c r="K377" s="15" t="s">
        <v>166</v>
      </c>
      <c r="L377" s="56" t="s">
        <v>406</v>
      </c>
      <c r="M377" s="14"/>
      <c r="N377" s="14" t="s">
        <v>175</v>
      </c>
      <c r="O377" s="14"/>
      <c r="P377" s="15" t="s">
        <v>402</v>
      </c>
      <c r="Q377" s="16">
        <v>19799</v>
      </c>
      <c r="R377" s="17">
        <v>45</v>
      </c>
      <c r="S377" s="18">
        <v>12522.8675</v>
      </c>
      <c r="T377" s="19" t="s">
        <v>98</v>
      </c>
      <c r="U377" s="20" t="s">
        <v>116</v>
      </c>
      <c r="V377" s="22">
        <v>43</v>
      </c>
      <c r="W377" s="22">
        <v>1</v>
      </c>
      <c r="X377" s="23"/>
    </row>
    <row r="378" spans="1:24" s="1" customFormat="1" ht="60.95" customHeight="1" x14ac:dyDescent="0.3">
      <c r="A378" s="24" t="s">
        <v>23</v>
      </c>
      <c r="B378" s="24" t="s">
        <v>187</v>
      </c>
      <c r="C378" s="12" t="s">
        <v>407</v>
      </c>
      <c r="D378" s="60"/>
      <c r="E378" s="39" t="str">
        <f>HYPERLINK("https://www.google.ru/search?q=U20025PO&amp;newwindow=1&amp;tbm=isch","Еще фото")</f>
        <v>Еще фото</v>
      </c>
      <c r="F378" s="13"/>
      <c r="G378" s="24" t="s">
        <v>102</v>
      </c>
      <c r="H378" s="24" t="s">
        <v>90</v>
      </c>
      <c r="I378" s="24" t="s">
        <v>165</v>
      </c>
      <c r="J378" s="14" t="s">
        <v>28</v>
      </c>
      <c r="K378" s="15" t="s">
        <v>166</v>
      </c>
      <c r="L378" s="58"/>
      <c r="M378" s="14"/>
      <c r="N378" s="14" t="s">
        <v>175</v>
      </c>
      <c r="O378" s="14"/>
      <c r="P378" s="15" t="s">
        <v>402</v>
      </c>
      <c r="Q378" s="16">
        <v>19799</v>
      </c>
      <c r="R378" s="17">
        <v>45</v>
      </c>
      <c r="S378" s="18">
        <v>12522.8675</v>
      </c>
      <c r="T378" s="19" t="s">
        <v>98</v>
      </c>
      <c r="U378" s="20" t="s">
        <v>113</v>
      </c>
      <c r="V378" s="28">
        <v>44.5</v>
      </c>
      <c r="W378" s="22">
        <v>1</v>
      </c>
      <c r="X378" s="23"/>
    </row>
    <row r="379" spans="1:24" s="1" customFormat="1" ht="11.1" customHeight="1" x14ac:dyDescent="0.3">
      <c r="A379" s="11" t="s">
        <v>23</v>
      </c>
      <c r="B379" s="11" t="s">
        <v>187</v>
      </c>
      <c r="C379" s="12" t="s">
        <v>408</v>
      </c>
      <c r="D379" s="53"/>
      <c r="E379" s="39" t="str">
        <f t="shared" ref="E379:E391" si="17">HYPERLINK("https://www.google.ru/search?q=U20025QL&amp;newwindow=1&amp;tbm=isch","Еще фото")</f>
        <v>Еще фото</v>
      </c>
      <c r="F379" s="13"/>
      <c r="G379" s="11" t="s">
        <v>102</v>
      </c>
      <c r="H379" s="11" t="s">
        <v>90</v>
      </c>
      <c r="I379" s="14" t="s">
        <v>165</v>
      </c>
      <c r="J379" s="14" t="s">
        <v>28</v>
      </c>
      <c r="K379" s="15" t="s">
        <v>166</v>
      </c>
      <c r="L379" s="56" t="s">
        <v>406</v>
      </c>
      <c r="M379" s="14"/>
      <c r="N379" s="14" t="s">
        <v>219</v>
      </c>
      <c r="O379" s="14"/>
      <c r="P379" s="15" t="s">
        <v>399</v>
      </c>
      <c r="Q379" s="16">
        <v>19499</v>
      </c>
      <c r="R379" s="17">
        <v>45</v>
      </c>
      <c r="S379" s="18">
        <v>12333.1175</v>
      </c>
      <c r="T379" s="19" t="s">
        <v>98</v>
      </c>
      <c r="U379" s="20" t="s">
        <v>177</v>
      </c>
      <c r="V379" s="28">
        <v>36.5</v>
      </c>
      <c r="W379" s="22">
        <v>2</v>
      </c>
      <c r="X379" s="23"/>
    </row>
    <row r="380" spans="1:24" s="1" customFormat="1" ht="11.1" customHeight="1" x14ac:dyDescent="0.3">
      <c r="A380" s="24" t="s">
        <v>23</v>
      </c>
      <c r="B380" s="24" t="s">
        <v>187</v>
      </c>
      <c r="C380" s="12" t="s">
        <v>408</v>
      </c>
      <c r="D380" s="54"/>
      <c r="E380" s="39" t="str">
        <f t="shared" si="17"/>
        <v>Еще фото</v>
      </c>
      <c r="F380" s="13"/>
      <c r="G380" s="24" t="s">
        <v>102</v>
      </c>
      <c r="H380" s="24" t="s">
        <v>90</v>
      </c>
      <c r="I380" s="24" t="s">
        <v>165</v>
      </c>
      <c r="J380" s="14" t="s">
        <v>28</v>
      </c>
      <c r="K380" s="15" t="s">
        <v>166</v>
      </c>
      <c r="L380" s="57"/>
      <c r="M380" s="14"/>
      <c r="N380" s="14" t="s">
        <v>219</v>
      </c>
      <c r="O380" s="14"/>
      <c r="P380" s="15" t="s">
        <v>399</v>
      </c>
      <c r="Q380" s="16">
        <v>19499</v>
      </c>
      <c r="R380" s="17">
        <v>45</v>
      </c>
      <c r="S380" s="18">
        <v>12333.1175</v>
      </c>
      <c r="T380" s="19" t="s">
        <v>98</v>
      </c>
      <c r="U380" s="20" t="s">
        <v>186</v>
      </c>
      <c r="V380" s="28">
        <v>37.5</v>
      </c>
      <c r="W380" s="22">
        <v>10</v>
      </c>
      <c r="X380" s="23"/>
    </row>
    <row r="381" spans="1:24" s="1" customFormat="1" ht="11.1" customHeight="1" x14ac:dyDescent="0.3">
      <c r="A381" s="24" t="s">
        <v>23</v>
      </c>
      <c r="B381" s="24" t="s">
        <v>187</v>
      </c>
      <c r="C381" s="12" t="s">
        <v>408</v>
      </c>
      <c r="D381" s="54"/>
      <c r="E381" s="39" t="str">
        <f t="shared" si="17"/>
        <v>Еще фото</v>
      </c>
      <c r="F381" s="13"/>
      <c r="G381" s="24" t="s">
        <v>102</v>
      </c>
      <c r="H381" s="24" t="s">
        <v>90</v>
      </c>
      <c r="I381" s="24" t="s">
        <v>165</v>
      </c>
      <c r="J381" s="14" t="s">
        <v>28</v>
      </c>
      <c r="K381" s="15" t="s">
        <v>166</v>
      </c>
      <c r="L381" s="57"/>
      <c r="M381" s="14"/>
      <c r="N381" s="14" t="s">
        <v>219</v>
      </c>
      <c r="O381" s="14"/>
      <c r="P381" s="15" t="s">
        <v>399</v>
      </c>
      <c r="Q381" s="16">
        <v>19499</v>
      </c>
      <c r="R381" s="17">
        <v>45</v>
      </c>
      <c r="S381" s="18">
        <v>12333.1175</v>
      </c>
      <c r="T381" s="19" t="s">
        <v>98</v>
      </c>
      <c r="U381" s="20" t="s">
        <v>170</v>
      </c>
      <c r="V381" s="28">
        <v>38.5</v>
      </c>
      <c r="W381" s="22">
        <v>8</v>
      </c>
      <c r="X381" s="23"/>
    </row>
    <row r="382" spans="1:24" s="1" customFormat="1" ht="11.1" customHeight="1" x14ac:dyDescent="0.3">
      <c r="A382" s="24" t="s">
        <v>23</v>
      </c>
      <c r="B382" s="24" t="s">
        <v>187</v>
      </c>
      <c r="C382" s="12" t="s">
        <v>408</v>
      </c>
      <c r="D382" s="54"/>
      <c r="E382" s="39" t="str">
        <f t="shared" si="17"/>
        <v>Еще фото</v>
      </c>
      <c r="F382" s="13"/>
      <c r="G382" s="24" t="s">
        <v>102</v>
      </c>
      <c r="H382" s="24" t="s">
        <v>90</v>
      </c>
      <c r="I382" s="24" t="s">
        <v>165</v>
      </c>
      <c r="J382" s="14" t="s">
        <v>28</v>
      </c>
      <c r="K382" s="15" t="s">
        <v>166</v>
      </c>
      <c r="L382" s="57"/>
      <c r="M382" s="14"/>
      <c r="N382" s="14" t="s">
        <v>219</v>
      </c>
      <c r="O382" s="14"/>
      <c r="P382" s="15" t="s">
        <v>399</v>
      </c>
      <c r="Q382" s="16">
        <v>19499</v>
      </c>
      <c r="R382" s="17">
        <v>45</v>
      </c>
      <c r="S382" s="18">
        <v>12333.1175</v>
      </c>
      <c r="T382" s="19" t="s">
        <v>98</v>
      </c>
      <c r="U382" s="20" t="s">
        <v>99</v>
      </c>
      <c r="V382" s="22">
        <v>39</v>
      </c>
      <c r="W382" s="22">
        <v>13</v>
      </c>
      <c r="X382" s="23"/>
    </row>
    <row r="383" spans="1:24" s="1" customFormat="1" ht="11.1" customHeight="1" x14ac:dyDescent="0.3">
      <c r="A383" s="24" t="s">
        <v>23</v>
      </c>
      <c r="B383" s="24" t="s">
        <v>187</v>
      </c>
      <c r="C383" s="12" t="s">
        <v>408</v>
      </c>
      <c r="D383" s="54"/>
      <c r="E383" s="39" t="str">
        <f t="shared" si="17"/>
        <v>Еще фото</v>
      </c>
      <c r="F383" s="13"/>
      <c r="G383" s="24" t="s">
        <v>102</v>
      </c>
      <c r="H383" s="24" t="s">
        <v>90</v>
      </c>
      <c r="I383" s="24" t="s">
        <v>165</v>
      </c>
      <c r="J383" s="14" t="s">
        <v>28</v>
      </c>
      <c r="K383" s="15" t="s">
        <v>166</v>
      </c>
      <c r="L383" s="57"/>
      <c r="M383" s="14"/>
      <c r="N383" s="14" t="s">
        <v>219</v>
      </c>
      <c r="O383" s="14"/>
      <c r="P383" s="15" t="s">
        <v>399</v>
      </c>
      <c r="Q383" s="16">
        <v>19499</v>
      </c>
      <c r="R383" s="17">
        <v>45</v>
      </c>
      <c r="S383" s="18">
        <v>12333.1175</v>
      </c>
      <c r="T383" s="19" t="s">
        <v>98</v>
      </c>
      <c r="U383" s="20" t="s">
        <v>157</v>
      </c>
      <c r="V383" s="28">
        <v>39.5</v>
      </c>
      <c r="W383" s="22">
        <v>16</v>
      </c>
      <c r="X383" s="23"/>
    </row>
    <row r="384" spans="1:24" s="1" customFormat="1" ht="11.1" customHeight="1" x14ac:dyDescent="0.3">
      <c r="A384" s="24" t="s">
        <v>23</v>
      </c>
      <c r="B384" s="24" t="s">
        <v>187</v>
      </c>
      <c r="C384" s="12" t="s">
        <v>408</v>
      </c>
      <c r="D384" s="54"/>
      <c r="E384" s="39" t="str">
        <f t="shared" si="17"/>
        <v>Еще фото</v>
      </c>
      <c r="F384" s="13"/>
      <c r="G384" s="24" t="s">
        <v>102</v>
      </c>
      <c r="H384" s="24" t="s">
        <v>90</v>
      </c>
      <c r="I384" s="24" t="s">
        <v>165</v>
      </c>
      <c r="J384" s="14" t="s">
        <v>28</v>
      </c>
      <c r="K384" s="15" t="s">
        <v>166</v>
      </c>
      <c r="L384" s="57"/>
      <c r="M384" s="14"/>
      <c r="N384" s="14" t="s">
        <v>219</v>
      </c>
      <c r="O384" s="14"/>
      <c r="P384" s="15" t="s">
        <v>399</v>
      </c>
      <c r="Q384" s="16">
        <v>19499</v>
      </c>
      <c r="R384" s="17">
        <v>45</v>
      </c>
      <c r="S384" s="18">
        <v>12333.1175</v>
      </c>
      <c r="T384" s="19" t="s">
        <v>98</v>
      </c>
      <c r="U384" s="20" t="s">
        <v>112</v>
      </c>
      <c r="V384" s="28">
        <v>40.5</v>
      </c>
      <c r="W384" s="22">
        <v>22</v>
      </c>
      <c r="X384" s="23"/>
    </row>
    <row r="385" spans="1:24" s="1" customFormat="1" ht="11.1" customHeight="1" x14ac:dyDescent="0.3">
      <c r="A385" s="24" t="s">
        <v>23</v>
      </c>
      <c r="B385" s="24" t="s">
        <v>187</v>
      </c>
      <c r="C385" s="12" t="s">
        <v>408</v>
      </c>
      <c r="D385" s="54"/>
      <c r="E385" s="39" t="str">
        <f t="shared" si="17"/>
        <v>Еще фото</v>
      </c>
      <c r="F385" s="13"/>
      <c r="G385" s="24" t="s">
        <v>102</v>
      </c>
      <c r="H385" s="24" t="s">
        <v>90</v>
      </c>
      <c r="I385" s="24" t="s">
        <v>165</v>
      </c>
      <c r="J385" s="14" t="s">
        <v>28</v>
      </c>
      <c r="K385" s="15" t="s">
        <v>166</v>
      </c>
      <c r="L385" s="57"/>
      <c r="M385" s="14"/>
      <c r="N385" s="14" t="s">
        <v>219</v>
      </c>
      <c r="O385" s="14"/>
      <c r="P385" s="15" t="s">
        <v>399</v>
      </c>
      <c r="Q385" s="16">
        <v>19499</v>
      </c>
      <c r="R385" s="17">
        <v>45</v>
      </c>
      <c r="S385" s="18">
        <v>12333.1175</v>
      </c>
      <c r="T385" s="19" t="s">
        <v>98</v>
      </c>
      <c r="U385" s="20" t="s">
        <v>107</v>
      </c>
      <c r="V385" s="22">
        <v>41</v>
      </c>
      <c r="W385" s="22">
        <v>24</v>
      </c>
      <c r="X385" s="23"/>
    </row>
    <row r="386" spans="1:24" s="1" customFormat="1" ht="11.1" customHeight="1" x14ac:dyDescent="0.3">
      <c r="A386" s="24" t="s">
        <v>23</v>
      </c>
      <c r="B386" s="24" t="s">
        <v>187</v>
      </c>
      <c r="C386" s="12" t="s">
        <v>408</v>
      </c>
      <c r="D386" s="54"/>
      <c r="E386" s="39" t="str">
        <f t="shared" si="17"/>
        <v>Еще фото</v>
      </c>
      <c r="F386" s="13"/>
      <c r="G386" s="24" t="s">
        <v>102</v>
      </c>
      <c r="H386" s="24" t="s">
        <v>90</v>
      </c>
      <c r="I386" s="24" t="s">
        <v>165</v>
      </c>
      <c r="J386" s="14" t="s">
        <v>28</v>
      </c>
      <c r="K386" s="15" t="s">
        <v>166</v>
      </c>
      <c r="L386" s="57"/>
      <c r="M386" s="14"/>
      <c r="N386" s="14" t="s">
        <v>219</v>
      </c>
      <c r="O386" s="14"/>
      <c r="P386" s="15" t="s">
        <v>399</v>
      </c>
      <c r="Q386" s="16">
        <v>19499</v>
      </c>
      <c r="R386" s="17">
        <v>45</v>
      </c>
      <c r="S386" s="18">
        <v>12333.1175</v>
      </c>
      <c r="T386" s="19" t="s">
        <v>98</v>
      </c>
      <c r="U386" s="20" t="s">
        <v>108</v>
      </c>
      <c r="V386" s="28">
        <v>41.5</v>
      </c>
      <c r="W386" s="22">
        <v>24</v>
      </c>
      <c r="X386" s="23"/>
    </row>
    <row r="387" spans="1:24" s="1" customFormat="1" ht="11.1" customHeight="1" x14ac:dyDescent="0.3">
      <c r="A387" s="24" t="s">
        <v>23</v>
      </c>
      <c r="B387" s="24" t="s">
        <v>187</v>
      </c>
      <c r="C387" s="12" t="s">
        <v>408</v>
      </c>
      <c r="D387" s="54"/>
      <c r="E387" s="39" t="str">
        <f t="shared" si="17"/>
        <v>Еще фото</v>
      </c>
      <c r="F387" s="13"/>
      <c r="G387" s="24" t="s">
        <v>102</v>
      </c>
      <c r="H387" s="24" t="s">
        <v>90</v>
      </c>
      <c r="I387" s="24" t="s">
        <v>165</v>
      </c>
      <c r="J387" s="14" t="s">
        <v>28</v>
      </c>
      <c r="K387" s="15" t="s">
        <v>166</v>
      </c>
      <c r="L387" s="57"/>
      <c r="M387" s="14"/>
      <c r="N387" s="14" t="s">
        <v>219</v>
      </c>
      <c r="O387" s="14"/>
      <c r="P387" s="15" t="s">
        <v>399</v>
      </c>
      <c r="Q387" s="16">
        <v>19499</v>
      </c>
      <c r="R387" s="17">
        <v>45</v>
      </c>
      <c r="S387" s="18">
        <v>12333.1175</v>
      </c>
      <c r="T387" s="19" t="s">
        <v>98</v>
      </c>
      <c r="U387" s="20" t="s">
        <v>115</v>
      </c>
      <c r="V387" s="22">
        <v>42</v>
      </c>
      <c r="W387" s="22">
        <v>18</v>
      </c>
      <c r="X387" s="23"/>
    </row>
    <row r="388" spans="1:24" s="1" customFormat="1" ht="11.1" customHeight="1" x14ac:dyDescent="0.3">
      <c r="A388" s="14" t="s">
        <v>23</v>
      </c>
      <c r="B388" s="14" t="s">
        <v>187</v>
      </c>
      <c r="C388" s="12" t="s">
        <v>408</v>
      </c>
      <c r="D388" s="54"/>
      <c r="E388" s="39" t="str">
        <f t="shared" si="17"/>
        <v>Еще фото</v>
      </c>
      <c r="F388" s="31"/>
      <c r="G388" s="14" t="s">
        <v>102</v>
      </c>
      <c r="H388" s="14" t="s">
        <v>90</v>
      </c>
      <c r="I388" s="14" t="s">
        <v>165</v>
      </c>
      <c r="J388" s="14" t="s">
        <v>28</v>
      </c>
      <c r="K388" s="14" t="s">
        <v>166</v>
      </c>
      <c r="L388" s="57"/>
      <c r="M388" s="14"/>
      <c r="N388" s="14" t="s">
        <v>219</v>
      </c>
      <c r="O388" s="14"/>
      <c r="P388" s="14" t="s">
        <v>399</v>
      </c>
      <c r="Q388" s="32">
        <v>19499</v>
      </c>
      <c r="R388" s="33">
        <v>45</v>
      </c>
      <c r="S388" s="34">
        <v>12333.1175</v>
      </c>
      <c r="T388" s="19" t="s">
        <v>98</v>
      </c>
      <c r="U388" s="20" t="s">
        <v>116</v>
      </c>
      <c r="V388" s="22">
        <v>43</v>
      </c>
      <c r="W388" s="22">
        <v>17</v>
      </c>
      <c r="X388" s="23"/>
    </row>
    <row r="389" spans="1:24" s="1" customFormat="1" ht="11.1" customHeight="1" x14ac:dyDescent="0.3">
      <c r="A389" s="14" t="s">
        <v>23</v>
      </c>
      <c r="B389" s="14" t="s">
        <v>187</v>
      </c>
      <c r="C389" s="12" t="s">
        <v>408</v>
      </c>
      <c r="D389" s="54"/>
      <c r="E389" s="39" t="str">
        <f t="shared" si="17"/>
        <v>Еще фото</v>
      </c>
      <c r="F389" s="31"/>
      <c r="G389" s="14" t="s">
        <v>102</v>
      </c>
      <c r="H389" s="14" t="s">
        <v>90</v>
      </c>
      <c r="I389" s="14" t="s">
        <v>165</v>
      </c>
      <c r="J389" s="14" t="s">
        <v>28</v>
      </c>
      <c r="K389" s="14" t="s">
        <v>166</v>
      </c>
      <c r="L389" s="57"/>
      <c r="M389" s="14"/>
      <c r="N389" s="14" t="s">
        <v>219</v>
      </c>
      <c r="O389" s="14"/>
      <c r="P389" s="14" t="s">
        <v>399</v>
      </c>
      <c r="Q389" s="32">
        <v>19499</v>
      </c>
      <c r="R389" s="33">
        <v>45</v>
      </c>
      <c r="S389" s="34">
        <v>12333.1175</v>
      </c>
      <c r="T389" s="19" t="s">
        <v>98</v>
      </c>
      <c r="U389" s="20" t="s">
        <v>117</v>
      </c>
      <c r="V389" s="28">
        <v>43.5</v>
      </c>
      <c r="W389" s="22">
        <v>12</v>
      </c>
      <c r="X389" s="23"/>
    </row>
    <row r="390" spans="1:24" s="1" customFormat="1" ht="11.1" customHeight="1" x14ac:dyDescent="0.3">
      <c r="A390" s="14" t="s">
        <v>23</v>
      </c>
      <c r="B390" s="14" t="s">
        <v>187</v>
      </c>
      <c r="C390" s="12" t="s">
        <v>408</v>
      </c>
      <c r="D390" s="54"/>
      <c r="E390" s="39" t="str">
        <f t="shared" si="17"/>
        <v>Еще фото</v>
      </c>
      <c r="F390" s="31"/>
      <c r="G390" s="14" t="s">
        <v>102</v>
      </c>
      <c r="H390" s="14" t="s">
        <v>90</v>
      </c>
      <c r="I390" s="14" t="s">
        <v>165</v>
      </c>
      <c r="J390" s="14" t="s">
        <v>28</v>
      </c>
      <c r="K390" s="14" t="s">
        <v>166</v>
      </c>
      <c r="L390" s="57"/>
      <c r="M390" s="14"/>
      <c r="N390" s="14" t="s">
        <v>219</v>
      </c>
      <c r="O390" s="14"/>
      <c r="P390" s="14" t="s">
        <v>399</v>
      </c>
      <c r="Q390" s="32">
        <v>19499</v>
      </c>
      <c r="R390" s="33">
        <v>45</v>
      </c>
      <c r="S390" s="34">
        <v>12333.1175</v>
      </c>
      <c r="T390" s="19" t="s">
        <v>98</v>
      </c>
      <c r="U390" s="20" t="s">
        <v>118</v>
      </c>
      <c r="V390" s="22">
        <v>44</v>
      </c>
      <c r="W390" s="22">
        <v>6</v>
      </c>
      <c r="X390" s="23"/>
    </row>
    <row r="391" spans="1:24" s="1" customFormat="1" ht="11.1" customHeight="1" x14ac:dyDescent="0.3">
      <c r="A391" s="14" t="s">
        <v>23</v>
      </c>
      <c r="B391" s="14" t="s">
        <v>187</v>
      </c>
      <c r="C391" s="12" t="s">
        <v>408</v>
      </c>
      <c r="D391" s="55"/>
      <c r="E391" s="39" t="str">
        <f t="shared" si="17"/>
        <v>Еще фото</v>
      </c>
      <c r="F391" s="31"/>
      <c r="G391" s="14" t="s">
        <v>102</v>
      </c>
      <c r="H391" s="14" t="s">
        <v>90</v>
      </c>
      <c r="I391" s="14" t="s">
        <v>165</v>
      </c>
      <c r="J391" s="14" t="s">
        <v>28</v>
      </c>
      <c r="K391" s="14" t="s">
        <v>166</v>
      </c>
      <c r="L391" s="58"/>
      <c r="M391" s="14"/>
      <c r="N391" s="14" t="s">
        <v>219</v>
      </c>
      <c r="O391" s="14"/>
      <c r="P391" s="14" t="s">
        <v>399</v>
      </c>
      <c r="Q391" s="32">
        <v>19499</v>
      </c>
      <c r="R391" s="33">
        <v>45</v>
      </c>
      <c r="S391" s="34">
        <v>12333.1175</v>
      </c>
      <c r="T391" s="19" t="s">
        <v>98</v>
      </c>
      <c r="U391" s="20" t="s">
        <v>113</v>
      </c>
      <c r="V391" s="28">
        <v>44.5</v>
      </c>
      <c r="W391" s="22">
        <v>3</v>
      </c>
      <c r="X391" s="23"/>
    </row>
    <row r="392" spans="1:24" s="1" customFormat="1" ht="17.100000000000001" customHeight="1" x14ac:dyDescent="0.3">
      <c r="A392" s="11" t="s">
        <v>23</v>
      </c>
      <c r="B392" s="11" t="s">
        <v>187</v>
      </c>
      <c r="C392" s="12" t="s">
        <v>409</v>
      </c>
      <c r="D392" s="53"/>
      <c r="E392" s="39" t="str">
        <f t="shared" ref="E392:E397" si="18">HYPERLINK("https://www.google.ru/search?q=U20026CU&amp;newwindow=1&amp;tbm=isch","Еще фото")</f>
        <v>Еще фото</v>
      </c>
      <c r="F392" s="13"/>
      <c r="G392" s="11" t="s">
        <v>102</v>
      </c>
      <c r="H392" s="11" t="s">
        <v>90</v>
      </c>
      <c r="I392" s="14" t="s">
        <v>165</v>
      </c>
      <c r="J392" s="14" t="s">
        <v>28</v>
      </c>
      <c r="K392" s="15" t="s">
        <v>166</v>
      </c>
      <c r="L392" s="56" t="s">
        <v>410</v>
      </c>
      <c r="M392" s="14"/>
      <c r="N392" s="14" t="s">
        <v>182</v>
      </c>
      <c r="O392" s="14"/>
      <c r="P392" s="15" t="s">
        <v>399</v>
      </c>
      <c r="Q392" s="16">
        <v>19499</v>
      </c>
      <c r="R392" s="17">
        <v>45</v>
      </c>
      <c r="S392" s="18">
        <v>12333.1175</v>
      </c>
      <c r="T392" s="19" t="s">
        <v>98</v>
      </c>
      <c r="U392" s="20" t="s">
        <v>186</v>
      </c>
      <c r="V392" s="28">
        <v>37.5</v>
      </c>
      <c r="W392" s="22">
        <v>1</v>
      </c>
      <c r="X392" s="23"/>
    </row>
    <row r="393" spans="1:24" s="1" customFormat="1" ht="17.100000000000001" customHeight="1" x14ac:dyDescent="0.3">
      <c r="A393" s="24" t="s">
        <v>23</v>
      </c>
      <c r="B393" s="24" t="s">
        <v>187</v>
      </c>
      <c r="C393" s="12" t="s">
        <v>409</v>
      </c>
      <c r="D393" s="54"/>
      <c r="E393" s="39" t="str">
        <f t="shared" si="18"/>
        <v>Еще фото</v>
      </c>
      <c r="F393" s="13"/>
      <c r="G393" s="24" t="s">
        <v>102</v>
      </c>
      <c r="H393" s="24" t="s">
        <v>90</v>
      </c>
      <c r="I393" s="24" t="s">
        <v>165</v>
      </c>
      <c r="J393" s="14" t="s">
        <v>28</v>
      </c>
      <c r="K393" s="15" t="s">
        <v>166</v>
      </c>
      <c r="L393" s="57"/>
      <c r="M393" s="14"/>
      <c r="N393" s="14" t="s">
        <v>182</v>
      </c>
      <c r="O393" s="14"/>
      <c r="P393" s="15" t="s">
        <v>399</v>
      </c>
      <c r="Q393" s="16">
        <v>19499</v>
      </c>
      <c r="R393" s="17">
        <v>45</v>
      </c>
      <c r="S393" s="18">
        <v>12333.1175</v>
      </c>
      <c r="T393" s="19" t="s">
        <v>98</v>
      </c>
      <c r="U393" s="20" t="s">
        <v>112</v>
      </c>
      <c r="V393" s="28">
        <v>40.5</v>
      </c>
      <c r="W393" s="22">
        <v>5</v>
      </c>
      <c r="X393" s="23"/>
    </row>
    <row r="394" spans="1:24" s="1" customFormat="1" ht="17.100000000000001" customHeight="1" x14ac:dyDescent="0.3">
      <c r="A394" s="24" t="s">
        <v>23</v>
      </c>
      <c r="B394" s="24" t="s">
        <v>187</v>
      </c>
      <c r="C394" s="12" t="s">
        <v>409</v>
      </c>
      <c r="D394" s="54"/>
      <c r="E394" s="39" t="str">
        <f t="shared" si="18"/>
        <v>Еще фото</v>
      </c>
      <c r="F394" s="13"/>
      <c r="G394" s="24" t="s">
        <v>102</v>
      </c>
      <c r="H394" s="24" t="s">
        <v>90</v>
      </c>
      <c r="I394" s="24" t="s">
        <v>165</v>
      </c>
      <c r="J394" s="14" t="s">
        <v>28</v>
      </c>
      <c r="K394" s="15" t="s">
        <v>166</v>
      </c>
      <c r="L394" s="57"/>
      <c r="M394" s="14"/>
      <c r="N394" s="14" t="s">
        <v>182</v>
      </c>
      <c r="O394" s="14"/>
      <c r="P394" s="15" t="s">
        <v>399</v>
      </c>
      <c r="Q394" s="16">
        <v>19499</v>
      </c>
      <c r="R394" s="17">
        <v>45</v>
      </c>
      <c r="S394" s="18">
        <v>12333.1175</v>
      </c>
      <c r="T394" s="19" t="s">
        <v>98</v>
      </c>
      <c r="U394" s="20" t="s">
        <v>107</v>
      </c>
      <c r="V394" s="22">
        <v>41</v>
      </c>
      <c r="W394" s="22">
        <v>9</v>
      </c>
      <c r="X394" s="23"/>
    </row>
    <row r="395" spans="1:24" s="1" customFormat="1" ht="17.100000000000001" customHeight="1" x14ac:dyDescent="0.3">
      <c r="A395" s="24" t="s">
        <v>23</v>
      </c>
      <c r="B395" s="24" t="s">
        <v>187</v>
      </c>
      <c r="C395" s="12" t="s">
        <v>409</v>
      </c>
      <c r="D395" s="54"/>
      <c r="E395" s="39" t="str">
        <f t="shared" si="18"/>
        <v>Еще фото</v>
      </c>
      <c r="F395" s="13"/>
      <c r="G395" s="24" t="s">
        <v>102</v>
      </c>
      <c r="H395" s="24" t="s">
        <v>90</v>
      </c>
      <c r="I395" s="24" t="s">
        <v>165</v>
      </c>
      <c r="J395" s="14" t="s">
        <v>28</v>
      </c>
      <c r="K395" s="15" t="s">
        <v>166</v>
      </c>
      <c r="L395" s="57"/>
      <c r="M395" s="14"/>
      <c r="N395" s="14" t="s">
        <v>182</v>
      </c>
      <c r="O395" s="14"/>
      <c r="P395" s="15" t="s">
        <v>399</v>
      </c>
      <c r="Q395" s="16">
        <v>19499</v>
      </c>
      <c r="R395" s="17">
        <v>45</v>
      </c>
      <c r="S395" s="18">
        <v>12333.1175</v>
      </c>
      <c r="T395" s="19" t="s">
        <v>98</v>
      </c>
      <c r="U395" s="20" t="s">
        <v>108</v>
      </c>
      <c r="V395" s="28">
        <v>41.5</v>
      </c>
      <c r="W395" s="22">
        <v>14</v>
      </c>
      <c r="X395" s="23"/>
    </row>
    <row r="396" spans="1:24" s="1" customFormat="1" ht="17.100000000000001" customHeight="1" x14ac:dyDescent="0.3">
      <c r="A396" s="24" t="s">
        <v>23</v>
      </c>
      <c r="B396" s="24" t="s">
        <v>187</v>
      </c>
      <c r="C396" s="12" t="s">
        <v>409</v>
      </c>
      <c r="D396" s="54"/>
      <c r="E396" s="39" t="str">
        <f t="shared" si="18"/>
        <v>Еще фото</v>
      </c>
      <c r="F396" s="13"/>
      <c r="G396" s="24" t="s">
        <v>102</v>
      </c>
      <c r="H396" s="24" t="s">
        <v>90</v>
      </c>
      <c r="I396" s="24" t="s">
        <v>165</v>
      </c>
      <c r="J396" s="14" t="s">
        <v>28</v>
      </c>
      <c r="K396" s="15" t="s">
        <v>166</v>
      </c>
      <c r="L396" s="57"/>
      <c r="M396" s="14"/>
      <c r="N396" s="14" t="s">
        <v>182</v>
      </c>
      <c r="O396" s="14"/>
      <c r="P396" s="15" t="s">
        <v>399</v>
      </c>
      <c r="Q396" s="16">
        <v>19499</v>
      </c>
      <c r="R396" s="17">
        <v>45</v>
      </c>
      <c r="S396" s="18">
        <v>12333.1175</v>
      </c>
      <c r="T396" s="19" t="s">
        <v>98</v>
      </c>
      <c r="U396" s="20" t="s">
        <v>115</v>
      </c>
      <c r="V396" s="22">
        <v>42</v>
      </c>
      <c r="W396" s="22">
        <v>3</v>
      </c>
      <c r="X396" s="23"/>
    </row>
    <row r="397" spans="1:24" s="1" customFormat="1" ht="21.95" customHeight="1" x14ac:dyDescent="0.3">
      <c r="A397" s="24" t="s">
        <v>23</v>
      </c>
      <c r="B397" s="24" t="s">
        <v>187</v>
      </c>
      <c r="C397" s="12" t="s">
        <v>409</v>
      </c>
      <c r="D397" s="55"/>
      <c r="E397" s="39" t="str">
        <f t="shared" si="18"/>
        <v>Еще фото</v>
      </c>
      <c r="F397" s="13"/>
      <c r="G397" s="24" t="s">
        <v>102</v>
      </c>
      <c r="H397" s="24" t="s">
        <v>90</v>
      </c>
      <c r="I397" s="24" t="s">
        <v>165</v>
      </c>
      <c r="J397" s="14" t="s">
        <v>28</v>
      </c>
      <c r="K397" s="15" t="s">
        <v>166</v>
      </c>
      <c r="L397" s="58"/>
      <c r="M397" s="14"/>
      <c r="N397" s="14" t="s">
        <v>182</v>
      </c>
      <c r="O397" s="14"/>
      <c r="P397" s="15" t="s">
        <v>399</v>
      </c>
      <c r="Q397" s="16">
        <v>19499</v>
      </c>
      <c r="R397" s="17">
        <v>45</v>
      </c>
      <c r="S397" s="18">
        <v>12333.1175</v>
      </c>
      <c r="T397" s="19" t="s">
        <v>98</v>
      </c>
      <c r="U397" s="20" t="s">
        <v>116</v>
      </c>
      <c r="V397" s="22">
        <v>43</v>
      </c>
      <c r="W397" s="22">
        <v>4</v>
      </c>
      <c r="X397" s="23"/>
    </row>
    <row r="398" spans="1:24" s="1" customFormat="1" ht="11.1" customHeight="1" x14ac:dyDescent="0.3">
      <c r="A398" s="11" t="s">
        <v>23</v>
      </c>
      <c r="B398" s="11" t="s">
        <v>187</v>
      </c>
      <c r="C398" s="12" t="s">
        <v>411</v>
      </c>
      <c r="D398" s="53"/>
      <c r="E398" s="39" t="str">
        <f t="shared" ref="E398:E413" si="19">HYPERLINK("https://www.google.ru/search?q=U20026VE&amp;newwindow=1&amp;tbm=isch","Еще фото")</f>
        <v>Еще фото</v>
      </c>
      <c r="F398" s="13"/>
      <c r="G398" s="11" t="s">
        <v>102</v>
      </c>
      <c r="H398" s="11" t="s">
        <v>90</v>
      </c>
      <c r="I398" s="14" t="s">
        <v>165</v>
      </c>
      <c r="J398" s="14" t="s">
        <v>28</v>
      </c>
      <c r="K398" s="15" t="s">
        <v>166</v>
      </c>
      <c r="L398" s="56" t="s">
        <v>412</v>
      </c>
      <c r="M398" s="14"/>
      <c r="N398" s="14" t="s">
        <v>58</v>
      </c>
      <c r="O398" s="14"/>
      <c r="P398" s="15" t="s">
        <v>399</v>
      </c>
      <c r="Q398" s="16">
        <v>19499</v>
      </c>
      <c r="R398" s="17">
        <v>45</v>
      </c>
      <c r="S398" s="18">
        <v>12333.1175</v>
      </c>
      <c r="T398" s="19" t="s">
        <v>98</v>
      </c>
      <c r="U398" s="20" t="s">
        <v>197</v>
      </c>
      <c r="V398" s="22">
        <v>35</v>
      </c>
      <c r="W398" s="22">
        <v>5</v>
      </c>
      <c r="X398" s="23"/>
    </row>
    <row r="399" spans="1:24" s="1" customFormat="1" ht="11.1" customHeight="1" x14ac:dyDescent="0.3">
      <c r="A399" s="24" t="s">
        <v>23</v>
      </c>
      <c r="B399" s="24" t="s">
        <v>187</v>
      </c>
      <c r="C399" s="12" t="s">
        <v>411</v>
      </c>
      <c r="D399" s="54"/>
      <c r="E399" s="39" t="str">
        <f t="shared" si="19"/>
        <v>Еще фото</v>
      </c>
      <c r="F399" s="13"/>
      <c r="G399" s="24" t="s">
        <v>102</v>
      </c>
      <c r="H399" s="24" t="s">
        <v>90</v>
      </c>
      <c r="I399" s="24" t="s">
        <v>165</v>
      </c>
      <c r="J399" s="14" t="s">
        <v>28</v>
      </c>
      <c r="K399" s="15" t="s">
        <v>166</v>
      </c>
      <c r="L399" s="57"/>
      <c r="M399" s="14"/>
      <c r="N399" s="14" t="s">
        <v>58</v>
      </c>
      <c r="O399" s="14"/>
      <c r="P399" s="15" t="s">
        <v>399</v>
      </c>
      <c r="Q399" s="16">
        <v>19499</v>
      </c>
      <c r="R399" s="17">
        <v>45</v>
      </c>
      <c r="S399" s="18">
        <v>12333.1175</v>
      </c>
      <c r="T399" s="19" t="s">
        <v>98</v>
      </c>
      <c r="U399" s="20" t="s">
        <v>204</v>
      </c>
      <c r="V399" s="22">
        <v>36</v>
      </c>
      <c r="W399" s="22">
        <v>3</v>
      </c>
      <c r="X399" s="23"/>
    </row>
    <row r="400" spans="1:24" s="1" customFormat="1" ht="11.1" customHeight="1" x14ac:dyDescent="0.3">
      <c r="A400" s="24" t="s">
        <v>23</v>
      </c>
      <c r="B400" s="24" t="s">
        <v>187</v>
      </c>
      <c r="C400" s="12" t="s">
        <v>411</v>
      </c>
      <c r="D400" s="54"/>
      <c r="E400" s="39" t="str">
        <f t="shared" si="19"/>
        <v>Еще фото</v>
      </c>
      <c r="F400" s="13"/>
      <c r="G400" s="24" t="s">
        <v>102</v>
      </c>
      <c r="H400" s="24" t="s">
        <v>90</v>
      </c>
      <c r="I400" s="24" t="s">
        <v>165</v>
      </c>
      <c r="J400" s="14" t="s">
        <v>28</v>
      </c>
      <c r="K400" s="15" t="s">
        <v>166</v>
      </c>
      <c r="L400" s="57"/>
      <c r="M400" s="14"/>
      <c r="N400" s="14" t="s">
        <v>58</v>
      </c>
      <c r="O400" s="14"/>
      <c r="P400" s="15" t="s">
        <v>399</v>
      </c>
      <c r="Q400" s="16">
        <v>19499</v>
      </c>
      <c r="R400" s="17">
        <v>45</v>
      </c>
      <c r="S400" s="18">
        <v>12333.1175</v>
      </c>
      <c r="T400" s="19" t="s">
        <v>98</v>
      </c>
      <c r="U400" s="20" t="s">
        <v>177</v>
      </c>
      <c r="V400" s="28">
        <v>36.5</v>
      </c>
      <c r="W400" s="22">
        <v>2</v>
      </c>
      <c r="X400" s="23"/>
    </row>
    <row r="401" spans="1:24" s="1" customFormat="1" ht="11.1" customHeight="1" x14ac:dyDescent="0.3">
      <c r="A401" s="24" t="s">
        <v>23</v>
      </c>
      <c r="B401" s="24" t="s">
        <v>187</v>
      </c>
      <c r="C401" s="12" t="s">
        <v>411</v>
      </c>
      <c r="D401" s="54"/>
      <c r="E401" s="39" t="str">
        <f t="shared" si="19"/>
        <v>Еще фото</v>
      </c>
      <c r="F401" s="13"/>
      <c r="G401" s="24" t="s">
        <v>102</v>
      </c>
      <c r="H401" s="24" t="s">
        <v>90</v>
      </c>
      <c r="I401" s="24" t="s">
        <v>165</v>
      </c>
      <c r="J401" s="14" t="s">
        <v>28</v>
      </c>
      <c r="K401" s="15" t="s">
        <v>166</v>
      </c>
      <c r="L401" s="57"/>
      <c r="M401" s="14"/>
      <c r="N401" s="14" t="s">
        <v>58</v>
      </c>
      <c r="O401" s="14"/>
      <c r="P401" s="15" t="s">
        <v>399</v>
      </c>
      <c r="Q401" s="16">
        <v>19499</v>
      </c>
      <c r="R401" s="17">
        <v>45</v>
      </c>
      <c r="S401" s="18">
        <v>12333.1175</v>
      </c>
      <c r="T401" s="19" t="s">
        <v>98</v>
      </c>
      <c r="U401" s="20" t="s">
        <v>185</v>
      </c>
      <c r="V401" s="22">
        <v>37</v>
      </c>
      <c r="W401" s="22">
        <v>2</v>
      </c>
      <c r="X401" s="23"/>
    </row>
    <row r="402" spans="1:24" s="1" customFormat="1" ht="11.1" customHeight="1" x14ac:dyDescent="0.3">
      <c r="A402" s="24" t="s">
        <v>23</v>
      </c>
      <c r="B402" s="24" t="s">
        <v>187</v>
      </c>
      <c r="C402" s="12" t="s">
        <v>411</v>
      </c>
      <c r="D402" s="54"/>
      <c r="E402" s="39" t="str">
        <f t="shared" si="19"/>
        <v>Еще фото</v>
      </c>
      <c r="F402" s="13"/>
      <c r="G402" s="24" t="s">
        <v>102</v>
      </c>
      <c r="H402" s="24" t="s">
        <v>90</v>
      </c>
      <c r="I402" s="24" t="s">
        <v>165</v>
      </c>
      <c r="J402" s="14" t="s">
        <v>28</v>
      </c>
      <c r="K402" s="15" t="s">
        <v>166</v>
      </c>
      <c r="L402" s="57"/>
      <c r="M402" s="14"/>
      <c r="N402" s="14" t="s">
        <v>58</v>
      </c>
      <c r="O402" s="14"/>
      <c r="P402" s="15" t="s">
        <v>399</v>
      </c>
      <c r="Q402" s="16">
        <v>19499</v>
      </c>
      <c r="R402" s="17">
        <v>45</v>
      </c>
      <c r="S402" s="18">
        <v>12333.1175</v>
      </c>
      <c r="T402" s="19" t="s">
        <v>98</v>
      </c>
      <c r="U402" s="20" t="s">
        <v>186</v>
      </c>
      <c r="V402" s="28">
        <v>37.5</v>
      </c>
      <c r="W402" s="22">
        <v>8</v>
      </c>
      <c r="X402" s="23"/>
    </row>
    <row r="403" spans="1:24" s="1" customFormat="1" ht="11.1" customHeight="1" x14ac:dyDescent="0.3">
      <c r="A403" s="24" t="s">
        <v>23</v>
      </c>
      <c r="B403" s="24" t="s">
        <v>187</v>
      </c>
      <c r="C403" s="12" t="s">
        <v>411</v>
      </c>
      <c r="D403" s="54"/>
      <c r="E403" s="39" t="str">
        <f t="shared" si="19"/>
        <v>Еще фото</v>
      </c>
      <c r="F403" s="13"/>
      <c r="G403" s="24" t="s">
        <v>102</v>
      </c>
      <c r="H403" s="24" t="s">
        <v>90</v>
      </c>
      <c r="I403" s="24" t="s">
        <v>165</v>
      </c>
      <c r="J403" s="14" t="s">
        <v>28</v>
      </c>
      <c r="K403" s="15" t="s">
        <v>166</v>
      </c>
      <c r="L403" s="57"/>
      <c r="M403" s="14"/>
      <c r="N403" s="14" t="s">
        <v>58</v>
      </c>
      <c r="O403" s="14"/>
      <c r="P403" s="15" t="s">
        <v>399</v>
      </c>
      <c r="Q403" s="16">
        <v>19499</v>
      </c>
      <c r="R403" s="17">
        <v>45</v>
      </c>
      <c r="S403" s="18">
        <v>12333.1175</v>
      </c>
      <c r="T403" s="19" t="s">
        <v>98</v>
      </c>
      <c r="U403" s="20" t="s">
        <v>170</v>
      </c>
      <c r="V403" s="28">
        <v>38.5</v>
      </c>
      <c r="W403" s="22">
        <v>8</v>
      </c>
      <c r="X403" s="23"/>
    </row>
    <row r="404" spans="1:24" s="1" customFormat="1" ht="11.1" customHeight="1" x14ac:dyDescent="0.3">
      <c r="A404" s="24" t="s">
        <v>23</v>
      </c>
      <c r="B404" s="24" t="s">
        <v>187</v>
      </c>
      <c r="C404" s="12" t="s">
        <v>411</v>
      </c>
      <c r="D404" s="54"/>
      <c r="E404" s="39" t="str">
        <f t="shared" si="19"/>
        <v>Еще фото</v>
      </c>
      <c r="F404" s="13"/>
      <c r="G404" s="24" t="s">
        <v>102</v>
      </c>
      <c r="H404" s="24" t="s">
        <v>90</v>
      </c>
      <c r="I404" s="24" t="s">
        <v>165</v>
      </c>
      <c r="J404" s="14" t="s">
        <v>28</v>
      </c>
      <c r="K404" s="15" t="s">
        <v>166</v>
      </c>
      <c r="L404" s="57"/>
      <c r="M404" s="14"/>
      <c r="N404" s="14" t="s">
        <v>58</v>
      </c>
      <c r="O404" s="14"/>
      <c r="P404" s="15" t="s">
        <v>399</v>
      </c>
      <c r="Q404" s="16">
        <v>19499</v>
      </c>
      <c r="R404" s="17">
        <v>45</v>
      </c>
      <c r="S404" s="18">
        <v>12333.1175</v>
      </c>
      <c r="T404" s="19" t="s">
        <v>98</v>
      </c>
      <c r="U404" s="20" t="s">
        <v>99</v>
      </c>
      <c r="V404" s="22">
        <v>39</v>
      </c>
      <c r="W404" s="22">
        <v>14</v>
      </c>
      <c r="X404" s="23"/>
    </row>
    <row r="405" spans="1:24" s="1" customFormat="1" ht="11.1" customHeight="1" x14ac:dyDescent="0.3">
      <c r="A405" s="24" t="s">
        <v>23</v>
      </c>
      <c r="B405" s="24" t="s">
        <v>187</v>
      </c>
      <c r="C405" s="12" t="s">
        <v>411</v>
      </c>
      <c r="D405" s="54"/>
      <c r="E405" s="39" t="str">
        <f t="shared" si="19"/>
        <v>Еще фото</v>
      </c>
      <c r="F405" s="13"/>
      <c r="G405" s="24" t="s">
        <v>102</v>
      </c>
      <c r="H405" s="24" t="s">
        <v>90</v>
      </c>
      <c r="I405" s="24" t="s">
        <v>165</v>
      </c>
      <c r="J405" s="14" t="s">
        <v>28</v>
      </c>
      <c r="K405" s="15" t="s">
        <v>166</v>
      </c>
      <c r="L405" s="57"/>
      <c r="M405" s="14"/>
      <c r="N405" s="14" t="s">
        <v>58</v>
      </c>
      <c r="O405" s="14"/>
      <c r="P405" s="15" t="s">
        <v>399</v>
      </c>
      <c r="Q405" s="16">
        <v>19499</v>
      </c>
      <c r="R405" s="17">
        <v>45</v>
      </c>
      <c r="S405" s="18">
        <v>12333.1175</v>
      </c>
      <c r="T405" s="19" t="s">
        <v>98</v>
      </c>
      <c r="U405" s="20" t="s">
        <v>157</v>
      </c>
      <c r="V405" s="28">
        <v>39.5</v>
      </c>
      <c r="W405" s="22">
        <v>10</v>
      </c>
      <c r="X405" s="23"/>
    </row>
    <row r="406" spans="1:24" s="1" customFormat="1" ht="11.1" customHeight="1" x14ac:dyDescent="0.3">
      <c r="A406" s="24" t="s">
        <v>23</v>
      </c>
      <c r="B406" s="24" t="s">
        <v>187</v>
      </c>
      <c r="C406" s="12" t="s">
        <v>411</v>
      </c>
      <c r="D406" s="54"/>
      <c r="E406" s="39" t="str">
        <f t="shared" si="19"/>
        <v>Еще фото</v>
      </c>
      <c r="F406" s="13"/>
      <c r="G406" s="24" t="s">
        <v>102</v>
      </c>
      <c r="H406" s="24" t="s">
        <v>90</v>
      </c>
      <c r="I406" s="24" t="s">
        <v>165</v>
      </c>
      <c r="J406" s="14" t="s">
        <v>28</v>
      </c>
      <c r="K406" s="15" t="s">
        <v>166</v>
      </c>
      <c r="L406" s="57"/>
      <c r="M406" s="14"/>
      <c r="N406" s="14" t="s">
        <v>58</v>
      </c>
      <c r="O406" s="14"/>
      <c r="P406" s="15" t="s">
        <v>399</v>
      </c>
      <c r="Q406" s="16">
        <v>19499</v>
      </c>
      <c r="R406" s="17">
        <v>45</v>
      </c>
      <c r="S406" s="18">
        <v>12333.1175</v>
      </c>
      <c r="T406" s="19" t="s">
        <v>98</v>
      </c>
      <c r="U406" s="20" t="s">
        <v>112</v>
      </c>
      <c r="V406" s="28">
        <v>40.5</v>
      </c>
      <c r="W406" s="22">
        <v>18</v>
      </c>
      <c r="X406" s="23"/>
    </row>
    <row r="407" spans="1:24" s="1" customFormat="1" ht="11.1" customHeight="1" x14ac:dyDescent="0.3">
      <c r="A407" s="14" t="s">
        <v>23</v>
      </c>
      <c r="B407" s="14" t="s">
        <v>187</v>
      </c>
      <c r="C407" s="12" t="s">
        <v>411</v>
      </c>
      <c r="D407" s="54"/>
      <c r="E407" s="39" t="str">
        <f t="shared" si="19"/>
        <v>Еще фото</v>
      </c>
      <c r="F407" s="31"/>
      <c r="G407" s="14" t="s">
        <v>102</v>
      </c>
      <c r="H407" s="14" t="s">
        <v>90</v>
      </c>
      <c r="I407" s="14" t="s">
        <v>165</v>
      </c>
      <c r="J407" s="14" t="s">
        <v>28</v>
      </c>
      <c r="K407" s="14" t="s">
        <v>166</v>
      </c>
      <c r="L407" s="57"/>
      <c r="M407" s="14"/>
      <c r="N407" s="14" t="s">
        <v>58</v>
      </c>
      <c r="O407" s="14"/>
      <c r="P407" s="14" t="s">
        <v>399</v>
      </c>
      <c r="Q407" s="32">
        <v>19499</v>
      </c>
      <c r="R407" s="33">
        <v>45</v>
      </c>
      <c r="S407" s="34">
        <v>12333.1175</v>
      </c>
      <c r="T407" s="19" t="s">
        <v>98</v>
      </c>
      <c r="U407" s="20" t="s">
        <v>107</v>
      </c>
      <c r="V407" s="22">
        <v>41</v>
      </c>
      <c r="W407" s="22">
        <v>23</v>
      </c>
      <c r="X407" s="23"/>
    </row>
    <row r="408" spans="1:24" s="1" customFormat="1" ht="11.1" customHeight="1" x14ac:dyDescent="0.3">
      <c r="A408" s="14" t="s">
        <v>23</v>
      </c>
      <c r="B408" s="14" t="s">
        <v>187</v>
      </c>
      <c r="C408" s="12" t="s">
        <v>411</v>
      </c>
      <c r="D408" s="54"/>
      <c r="E408" s="39" t="str">
        <f t="shared" si="19"/>
        <v>Еще фото</v>
      </c>
      <c r="F408" s="31"/>
      <c r="G408" s="14" t="s">
        <v>102</v>
      </c>
      <c r="H408" s="14" t="s">
        <v>90</v>
      </c>
      <c r="I408" s="14" t="s">
        <v>165</v>
      </c>
      <c r="J408" s="14" t="s">
        <v>28</v>
      </c>
      <c r="K408" s="14" t="s">
        <v>166</v>
      </c>
      <c r="L408" s="57"/>
      <c r="M408" s="14"/>
      <c r="N408" s="14" t="s">
        <v>58</v>
      </c>
      <c r="O408" s="14"/>
      <c r="P408" s="14" t="s">
        <v>399</v>
      </c>
      <c r="Q408" s="32">
        <v>19499</v>
      </c>
      <c r="R408" s="33">
        <v>45</v>
      </c>
      <c r="S408" s="34">
        <v>12333.1175</v>
      </c>
      <c r="T408" s="19" t="s">
        <v>98</v>
      </c>
      <c r="U408" s="20" t="s">
        <v>108</v>
      </c>
      <c r="V408" s="28">
        <v>41.5</v>
      </c>
      <c r="W408" s="22">
        <v>24</v>
      </c>
      <c r="X408" s="23"/>
    </row>
    <row r="409" spans="1:24" s="1" customFormat="1" ht="11.1" customHeight="1" x14ac:dyDescent="0.3">
      <c r="A409" s="14" t="s">
        <v>23</v>
      </c>
      <c r="B409" s="14" t="s">
        <v>187</v>
      </c>
      <c r="C409" s="12" t="s">
        <v>411</v>
      </c>
      <c r="D409" s="54"/>
      <c r="E409" s="39" t="str">
        <f t="shared" si="19"/>
        <v>Еще фото</v>
      </c>
      <c r="F409" s="31"/>
      <c r="G409" s="14" t="s">
        <v>102</v>
      </c>
      <c r="H409" s="14" t="s">
        <v>90</v>
      </c>
      <c r="I409" s="14" t="s">
        <v>165</v>
      </c>
      <c r="J409" s="14" t="s">
        <v>28</v>
      </c>
      <c r="K409" s="14" t="s">
        <v>166</v>
      </c>
      <c r="L409" s="57"/>
      <c r="M409" s="14"/>
      <c r="N409" s="14" t="s">
        <v>58</v>
      </c>
      <c r="O409" s="14"/>
      <c r="P409" s="14" t="s">
        <v>399</v>
      </c>
      <c r="Q409" s="32">
        <v>19499</v>
      </c>
      <c r="R409" s="33">
        <v>45</v>
      </c>
      <c r="S409" s="34">
        <v>12333.1175</v>
      </c>
      <c r="T409" s="19" t="s">
        <v>98</v>
      </c>
      <c r="U409" s="20" t="s">
        <v>115</v>
      </c>
      <c r="V409" s="22">
        <v>42</v>
      </c>
      <c r="W409" s="22">
        <v>18</v>
      </c>
      <c r="X409" s="23"/>
    </row>
    <row r="410" spans="1:24" s="1" customFormat="1" ht="11.1" customHeight="1" x14ac:dyDescent="0.3">
      <c r="A410" s="14" t="s">
        <v>23</v>
      </c>
      <c r="B410" s="14" t="s">
        <v>187</v>
      </c>
      <c r="C410" s="12" t="s">
        <v>411</v>
      </c>
      <c r="D410" s="54"/>
      <c r="E410" s="39" t="str">
        <f t="shared" si="19"/>
        <v>Еще фото</v>
      </c>
      <c r="F410" s="31"/>
      <c r="G410" s="14" t="s">
        <v>102</v>
      </c>
      <c r="H410" s="14" t="s">
        <v>90</v>
      </c>
      <c r="I410" s="14" t="s">
        <v>165</v>
      </c>
      <c r="J410" s="14" t="s">
        <v>28</v>
      </c>
      <c r="K410" s="14" t="s">
        <v>166</v>
      </c>
      <c r="L410" s="57"/>
      <c r="M410" s="14"/>
      <c r="N410" s="14" t="s">
        <v>58</v>
      </c>
      <c r="O410" s="14"/>
      <c r="P410" s="14" t="s">
        <v>399</v>
      </c>
      <c r="Q410" s="32">
        <v>19499</v>
      </c>
      <c r="R410" s="33">
        <v>45</v>
      </c>
      <c r="S410" s="34">
        <v>12333.1175</v>
      </c>
      <c r="T410" s="19" t="s">
        <v>98</v>
      </c>
      <c r="U410" s="20" t="s">
        <v>116</v>
      </c>
      <c r="V410" s="22">
        <v>43</v>
      </c>
      <c r="W410" s="22">
        <v>15</v>
      </c>
      <c r="X410" s="23"/>
    </row>
    <row r="411" spans="1:24" s="1" customFormat="1" ht="11.1" customHeight="1" x14ac:dyDescent="0.3">
      <c r="A411" s="14" t="s">
        <v>23</v>
      </c>
      <c r="B411" s="14" t="s">
        <v>187</v>
      </c>
      <c r="C411" s="12" t="s">
        <v>411</v>
      </c>
      <c r="D411" s="54"/>
      <c r="E411" s="39" t="str">
        <f t="shared" si="19"/>
        <v>Еще фото</v>
      </c>
      <c r="F411" s="31"/>
      <c r="G411" s="14" t="s">
        <v>102</v>
      </c>
      <c r="H411" s="14" t="s">
        <v>90</v>
      </c>
      <c r="I411" s="14" t="s">
        <v>165</v>
      </c>
      <c r="J411" s="14" t="s">
        <v>28</v>
      </c>
      <c r="K411" s="14" t="s">
        <v>166</v>
      </c>
      <c r="L411" s="57"/>
      <c r="M411" s="14"/>
      <c r="N411" s="14" t="s">
        <v>58</v>
      </c>
      <c r="O411" s="14"/>
      <c r="P411" s="14" t="s">
        <v>399</v>
      </c>
      <c r="Q411" s="32">
        <v>19499</v>
      </c>
      <c r="R411" s="33">
        <v>45</v>
      </c>
      <c r="S411" s="34">
        <v>12333.1175</v>
      </c>
      <c r="T411" s="19" t="s">
        <v>98</v>
      </c>
      <c r="U411" s="20" t="s">
        <v>117</v>
      </c>
      <c r="V411" s="28">
        <v>43.5</v>
      </c>
      <c r="W411" s="22">
        <v>12</v>
      </c>
      <c r="X411" s="23"/>
    </row>
    <row r="412" spans="1:24" s="1" customFormat="1" ht="11.1" customHeight="1" x14ac:dyDescent="0.3">
      <c r="A412" s="14" t="s">
        <v>23</v>
      </c>
      <c r="B412" s="14" t="s">
        <v>187</v>
      </c>
      <c r="C412" s="12" t="s">
        <v>411</v>
      </c>
      <c r="D412" s="54"/>
      <c r="E412" s="39" t="str">
        <f t="shared" si="19"/>
        <v>Еще фото</v>
      </c>
      <c r="F412" s="31"/>
      <c r="G412" s="14" t="s">
        <v>102</v>
      </c>
      <c r="H412" s="14" t="s">
        <v>90</v>
      </c>
      <c r="I412" s="14" t="s">
        <v>165</v>
      </c>
      <c r="J412" s="14" t="s">
        <v>28</v>
      </c>
      <c r="K412" s="14" t="s">
        <v>166</v>
      </c>
      <c r="L412" s="57"/>
      <c r="M412" s="14"/>
      <c r="N412" s="14" t="s">
        <v>58</v>
      </c>
      <c r="O412" s="14"/>
      <c r="P412" s="14" t="s">
        <v>399</v>
      </c>
      <c r="Q412" s="32">
        <v>19499</v>
      </c>
      <c r="R412" s="33">
        <v>45</v>
      </c>
      <c r="S412" s="34">
        <v>12333.1175</v>
      </c>
      <c r="T412" s="19" t="s">
        <v>98</v>
      </c>
      <c r="U412" s="20" t="s">
        <v>118</v>
      </c>
      <c r="V412" s="22">
        <v>44</v>
      </c>
      <c r="W412" s="22">
        <v>5</v>
      </c>
      <c r="X412" s="23"/>
    </row>
    <row r="413" spans="1:24" s="1" customFormat="1" ht="11.1" customHeight="1" x14ac:dyDescent="0.3">
      <c r="A413" s="14" t="s">
        <v>23</v>
      </c>
      <c r="B413" s="14" t="s">
        <v>187</v>
      </c>
      <c r="C413" s="12" t="s">
        <v>411</v>
      </c>
      <c r="D413" s="55"/>
      <c r="E413" s="39" t="str">
        <f t="shared" si="19"/>
        <v>Еще фото</v>
      </c>
      <c r="F413" s="31"/>
      <c r="G413" s="14" t="s">
        <v>102</v>
      </c>
      <c r="H413" s="14" t="s">
        <v>90</v>
      </c>
      <c r="I413" s="14" t="s">
        <v>165</v>
      </c>
      <c r="J413" s="14" t="s">
        <v>28</v>
      </c>
      <c r="K413" s="14" t="s">
        <v>166</v>
      </c>
      <c r="L413" s="58"/>
      <c r="M413" s="14"/>
      <c r="N413" s="14" t="s">
        <v>58</v>
      </c>
      <c r="O413" s="14"/>
      <c r="P413" s="14" t="s">
        <v>399</v>
      </c>
      <c r="Q413" s="32">
        <v>19499</v>
      </c>
      <c r="R413" s="33">
        <v>45</v>
      </c>
      <c r="S413" s="34">
        <v>12333.1175</v>
      </c>
      <c r="T413" s="19" t="s">
        <v>98</v>
      </c>
      <c r="U413" s="20" t="s">
        <v>113</v>
      </c>
      <c r="V413" s="28">
        <v>44.5</v>
      </c>
      <c r="W413" s="22">
        <v>4</v>
      </c>
      <c r="X413" s="23"/>
    </row>
    <row r="414" spans="1:24" s="1" customFormat="1" ht="51.95" customHeight="1" x14ac:dyDescent="0.3">
      <c r="A414" s="11" t="s">
        <v>23</v>
      </c>
      <c r="B414" s="11" t="s">
        <v>187</v>
      </c>
      <c r="C414" s="12" t="s">
        <v>413</v>
      </c>
      <c r="D414" s="59"/>
      <c r="E414" s="39" t="str">
        <f>HYPERLINK("https://www.google.ru/search?q=U2002RPA&amp;newwindow=1&amp;tbm=isch","Еще фото")</f>
        <v>Еще фото</v>
      </c>
      <c r="F414" s="13"/>
      <c r="G414" s="11" t="s">
        <v>102</v>
      </c>
      <c r="H414" s="11" t="s">
        <v>90</v>
      </c>
      <c r="I414" s="14" t="s">
        <v>165</v>
      </c>
      <c r="J414" s="14" t="s">
        <v>28</v>
      </c>
      <c r="K414" s="15" t="s">
        <v>166</v>
      </c>
      <c r="L414" s="56" t="s">
        <v>410</v>
      </c>
      <c r="M414" s="14"/>
      <c r="N414" s="14" t="s">
        <v>414</v>
      </c>
      <c r="O414" s="14"/>
      <c r="P414" s="15" t="s">
        <v>256</v>
      </c>
      <c r="Q414" s="16">
        <v>23199</v>
      </c>
      <c r="R414" s="17">
        <v>45</v>
      </c>
      <c r="S414" s="18">
        <v>14673.3675</v>
      </c>
      <c r="T414" s="19" t="s">
        <v>98</v>
      </c>
      <c r="U414" s="20" t="s">
        <v>204</v>
      </c>
      <c r="V414" s="22">
        <v>36</v>
      </c>
      <c r="W414" s="22">
        <v>2</v>
      </c>
      <c r="X414" s="23"/>
    </row>
    <row r="415" spans="1:24" s="1" customFormat="1" ht="60.95" customHeight="1" x14ac:dyDescent="0.3">
      <c r="A415" s="24" t="s">
        <v>23</v>
      </c>
      <c r="B415" s="24" t="s">
        <v>187</v>
      </c>
      <c r="C415" s="12" t="s">
        <v>413</v>
      </c>
      <c r="D415" s="60"/>
      <c r="E415" s="39" t="str">
        <f>HYPERLINK("https://www.google.ru/search?q=U2002RPA&amp;newwindow=1&amp;tbm=isch","Еще фото")</f>
        <v>Еще фото</v>
      </c>
      <c r="F415" s="13"/>
      <c r="G415" s="24" t="s">
        <v>102</v>
      </c>
      <c r="H415" s="24" t="s">
        <v>90</v>
      </c>
      <c r="I415" s="24" t="s">
        <v>165</v>
      </c>
      <c r="J415" s="14" t="s">
        <v>28</v>
      </c>
      <c r="K415" s="15" t="s">
        <v>166</v>
      </c>
      <c r="L415" s="58"/>
      <c r="M415" s="14"/>
      <c r="N415" s="14" t="s">
        <v>414</v>
      </c>
      <c r="O415" s="14"/>
      <c r="P415" s="15" t="s">
        <v>256</v>
      </c>
      <c r="Q415" s="16">
        <v>23199</v>
      </c>
      <c r="R415" s="17">
        <v>45</v>
      </c>
      <c r="S415" s="18">
        <v>14673.3675</v>
      </c>
      <c r="T415" s="19" t="s">
        <v>98</v>
      </c>
      <c r="U415" s="20" t="s">
        <v>108</v>
      </c>
      <c r="V415" s="28">
        <v>41.5</v>
      </c>
      <c r="W415" s="22">
        <v>2</v>
      </c>
      <c r="X415" s="23"/>
    </row>
    <row r="416" spans="1:24" s="1" customFormat="1" ht="51.95" customHeight="1" x14ac:dyDescent="0.3">
      <c r="A416" s="11" t="s">
        <v>23</v>
      </c>
      <c r="B416" s="11" t="s">
        <v>187</v>
      </c>
      <c r="C416" s="12" t="s">
        <v>415</v>
      </c>
      <c r="D416" s="59"/>
      <c r="E416" s="39" t="str">
        <f>HYPERLINK("https://www.google.ru/search?q=U2002RPB&amp;newwindow=1&amp;tbm=isch","Еще фото")</f>
        <v>Еще фото</v>
      </c>
      <c r="F416" s="13"/>
      <c r="G416" s="11" t="s">
        <v>102</v>
      </c>
      <c r="H416" s="11" t="s">
        <v>90</v>
      </c>
      <c r="I416" s="14" t="s">
        <v>165</v>
      </c>
      <c r="J416" s="14" t="s">
        <v>28</v>
      </c>
      <c r="K416" s="15" t="s">
        <v>166</v>
      </c>
      <c r="L416" s="56" t="s">
        <v>410</v>
      </c>
      <c r="M416" s="14"/>
      <c r="N416" s="14" t="s">
        <v>416</v>
      </c>
      <c r="O416" s="14"/>
      <c r="P416" s="15" t="s">
        <v>256</v>
      </c>
      <c r="Q416" s="16">
        <v>23199</v>
      </c>
      <c r="R416" s="17">
        <v>45</v>
      </c>
      <c r="S416" s="18">
        <v>14673.3675</v>
      </c>
      <c r="T416" s="19" t="s">
        <v>98</v>
      </c>
      <c r="U416" s="20" t="s">
        <v>197</v>
      </c>
      <c r="V416" s="22">
        <v>35</v>
      </c>
      <c r="W416" s="22">
        <v>1</v>
      </c>
      <c r="X416" s="23"/>
    </row>
    <row r="417" spans="1:24" s="1" customFormat="1" ht="60.95" customHeight="1" x14ac:dyDescent="0.3">
      <c r="A417" s="24" t="s">
        <v>23</v>
      </c>
      <c r="B417" s="24" t="s">
        <v>187</v>
      </c>
      <c r="C417" s="12" t="s">
        <v>415</v>
      </c>
      <c r="D417" s="60"/>
      <c r="E417" s="39" t="str">
        <f>HYPERLINK("https://www.google.ru/search?q=U2002RPB&amp;newwindow=1&amp;tbm=isch","Еще фото")</f>
        <v>Еще фото</v>
      </c>
      <c r="F417" s="13"/>
      <c r="G417" s="24" t="s">
        <v>102</v>
      </c>
      <c r="H417" s="24" t="s">
        <v>90</v>
      </c>
      <c r="I417" s="24" t="s">
        <v>165</v>
      </c>
      <c r="J417" s="14" t="s">
        <v>28</v>
      </c>
      <c r="K417" s="15" t="s">
        <v>166</v>
      </c>
      <c r="L417" s="58"/>
      <c r="M417" s="14"/>
      <c r="N417" s="14" t="s">
        <v>416</v>
      </c>
      <c r="O417" s="14"/>
      <c r="P417" s="15" t="s">
        <v>256</v>
      </c>
      <c r="Q417" s="16">
        <v>23199</v>
      </c>
      <c r="R417" s="17">
        <v>45</v>
      </c>
      <c r="S417" s="18">
        <v>14673.3675</v>
      </c>
      <c r="T417" s="19" t="s">
        <v>98</v>
      </c>
      <c r="U417" s="20" t="s">
        <v>177</v>
      </c>
      <c r="V417" s="28">
        <v>36.5</v>
      </c>
      <c r="W417" s="22">
        <v>1</v>
      </c>
      <c r="X417" s="23"/>
    </row>
    <row r="418" spans="1:24" s="1" customFormat="1" ht="108" customHeight="1" x14ac:dyDescent="0.3">
      <c r="A418" s="11" t="s">
        <v>23</v>
      </c>
      <c r="B418" s="11" t="s">
        <v>417</v>
      </c>
      <c r="C418" s="12" t="s">
        <v>418</v>
      </c>
      <c r="D418" s="27"/>
      <c r="E418" s="39" t="str">
        <f>HYPERLINK("https://www.google.ru/search?q=U201011N&amp;newwindow=1&amp;tbm=isch","Еще фото")</f>
        <v>Еще фото</v>
      </c>
      <c r="F418" s="30" t="s">
        <v>138</v>
      </c>
      <c r="G418" s="11" t="s">
        <v>102</v>
      </c>
      <c r="H418" s="11" t="s">
        <v>90</v>
      </c>
      <c r="I418" s="14" t="s">
        <v>165</v>
      </c>
      <c r="J418" s="14" t="s">
        <v>28</v>
      </c>
      <c r="K418" s="15" t="s">
        <v>166</v>
      </c>
      <c r="L418" s="14" t="s">
        <v>419</v>
      </c>
      <c r="M418" s="14"/>
      <c r="N418" s="14" t="s">
        <v>43</v>
      </c>
      <c r="O418" s="14"/>
      <c r="P418" s="15" t="s">
        <v>295</v>
      </c>
      <c r="Q418" s="16">
        <v>23299</v>
      </c>
      <c r="R418" s="17">
        <v>45</v>
      </c>
      <c r="S418" s="18">
        <v>14736.6175</v>
      </c>
      <c r="T418" s="19" t="s">
        <v>98</v>
      </c>
      <c r="U418" s="20" t="s">
        <v>119</v>
      </c>
      <c r="V418" s="28">
        <v>45.5</v>
      </c>
      <c r="W418" s="22">
        <v>1</v>
      </c>
      <c r="X418" s="23"/>
    </row>
    <row r="419" spans="1:24" s="1" customFormat="1" ht="11.1" customHeight="1" x14ac:dyDescent="0.3">
      <c r="A419" s="11" t="s">
        <v>23</v>
      </c>
      <c r="B419" s="11" t="s">
        <v>417</v>
      </c>
      <c r="C419" s="12" t="s">
        <v>420</v>
      </c>
      <c r="D419" s="53"/>
      <c r="E419" s="39" t="str">
        <f t="shared" ref="E419:E430" si="20">HYPERLINK("https://www.google.ru/search?q=U20103EJ&amp;newwindow=1&amp;tbm=isch","Еще фото")</f>
        <v>Еще фото</v>
      </c>
      <c r="F419" s="13"/>
      <c r="G419" s="11" t="s">
        <v>102</v>
      </c>
      <c r="H419" s="11" t="s">
        <v>90</v>
      </c>
      <c r="I419" s="14" t="s">
        <v>165</v>
      </c>
      <c r="J419" s="14" t="s">
        <v>28</v>
      </c>
      <c r="K419" s="15" t="s">
        <v>166</v>
      </c>
      <c r="L419" s="56" t="s">
        <v>421</v>
      </c>
      <c r="M419" s="14"/>
      <c r="N419" s="14" t="s">
        <v>43</v>
      </c>
      <c r="O419" s="14"/>
      <c r="P419" s="15" t="s">
        <v>295</v>
      </c>
      <c r="Q419" s="16">
        <v>19399</v>
      </c>
      <c r="R419" s="17">
        <v>45</v>
      </c>
      <c r="S419" s="18">
        <v>12269.8675</v>
      </c>
      <c r="T419" s="19" t="s">
        <v>98</v>
      </c>
      <c r="U419" s="20" t="s">
        <v>186</v>
      </c>
      <c r="V419" s="28">
        <v>37.5</v>
      </c>
      <c r="W419" s="22">
        <v>6</v>
      </c>
      <c r="X419" s="23"/>
    </row>
    <row r="420" spans="1:24" s="1" customFormat="1" ht="11.1" customHeight="1" x14ac:dyDescent="0.3">
      <c r="A420" s="24" t="s">
        <v>23</v>
      </c>
      <c r="B420" s="24" t="s">
        <v>417</v>
      </c>
      <c r="C420" s="12" t="s">
        <v>420</v>
      </c>
      <c r="D420" s="54"/>
      <c r="E420" s="39" t="str">
        <f t="shared" si="20"/>
        <v>Еще фото</v>
      </c>
      <c r="F420" s="13"/>
      <c r="G420" s="24" t="s">
        <v>102</v>
      </c>
      <c r="H420" s="24" t="s">
        <v>90</v>
      </c>
      <c r="I420" s="24" t="s">
        <v>165</v>
      </c>
      <c r="J420" s="14" t="s">
        <v>28</v>
      </c>
      <c r="K420" s="15" t="s">
        <v>166</v>
      </c>
      <c r="L420" s="57"/>
      <c r="M420" s="14"/>
      <c r="N420" s="14" t="s">
        <v>43</v>
      </c>
      <c r="O420" s="14"/>
      <c r="P420" s="15" t="s">
        <v>295</v>
      </c>
      <c r="Q420" s="16">
        <v>19399</v>
      </c>
      <c r="R420" s="17">
        <v>45</v>
      </c>
      <c r="S420" s="18">
        <v>12269.8675</v>
      </c>
      <c r="T420" s="19" t="s">
        <v>98</v>
      </c>
      <c r="U420" s="20" t="s">
        <v>170</v>
      </c>
      <c r="V420" s="28">
        <v>38.5</v>
      </c>
      <c r="W420" s="22">
        <v>3</v>
      </c>
      <c r="X420" s="23"/>
    </row>
    <row r="421" spans="1:24" s="1" customFormat="1" ht="11.1" customHeight="1" x14ac:dyDescent="0.3">
      <c r="A421" s="24" t="s">
        <v>23</v>
      </c>
      <c r="B421" s="24" t="s">
        <v>417</v>
      </c>
      <c r="C421" s="12" t="s">
        <v>420</v>
      </c>
      <c r="D421" s="54"/>
      <c r="E421" s="39" t="str">
        <f t="shared" si="20"/>
        <v>Еще фото</v>
      </c>
      <c r="F421" s="13"/>
      <c r="G421" s="24" t="s">
        <v>102</v>
      </c>
      <c r="H421" s="24" t="s">
        <v>90</v>
      </c>
      <c r="I421" s="24" t="s">
        <v>165</v>
      </c>
      <c r="J421" s="14" t="s">
        <v>28</v>
      </c>
      <c r="K421" s="15" t="s">
        <v>166</v>
      </c>
      <c r="L421" s="57"/>
      <c r="M421" s="14"/>
      <c r="N421" s="14" t="s">
        <v>43</v>
      </c>
      <c r="O421" s="14"/>
      <c r="P421" s="15" t="s">
        <v>295</v>
      </c>
      <c r="Q421" s="16">
        <v>19399</v>
      </c>
      <c r="R421" s="17">
        <v>45</v>
      </c>
      <c r="S421" s="18">
        <v>12269.8675</v>
      </c>
      <c r="T421" s="19" t="s">
        <v>98</v>
      </c>
      <c r="U421" s="20" t="s">
        <v>99</v>
      </c>
      <c r="V421" s="22">
        <v>39</v>
      </c>
      <c r="W421" s="22">
        <v>10</v>
      </c>
      <c r="X421" s="23"/>
    </row>
    <row r="422" spans="1:24" s="1" customFormat="1" ht="11.1" customHeight="1" x14ac:dyDescent="0.3">
      <c r="A422" s="24" t="s">
        <v>23</v>
      </c>
      <c r="B422" s="24" t="s">
        <v>417</v>
      </c>
      <c r="C422" s="12" t="s">
        <v>420</v>
      </c>
      <c r="D422" s="54"/>
      <c r="E422" s="39" t="str">
        <f t="shared" si="20"/>
        <v>Еще фото</v>
      </c>
      <c r="F422" s="13"/>
      <c r="G422" s="24" t="s">
        <v>102</v>
      </c>
      <c r="H422" s="24" t="s">
        <v>90</v>
      </c>
      <c r="I422" s="24" t="s">
        <v>165</v>
      </c>
      <c r="J422" s="14" t="s">
        <v>28</v>
      </c>
      <c r="K422" s="15" t="s">
        <v>166</v>
      </c>
      <c r="L422" s="57"/>
      <c r="M422" s="14"/>
      <c r="N422" s="14" t="s">
        <v>43</v>
      </c>
      <c r="O422" s="14"/>
      <c r="P422" s="15" t="s">
        <v>295</v>
      </c>
      <c r="Q422" s="16">
        <v>19399</v>
      </c>
      <c r="R422" s="17">
        <v>45</v>
      </c>
      <c r="S422" s="18">
        <v>12269.8675</v>
      </c>
      <c r="T422" s="19" t="s">
        <v>98</v>
      </c>
      <c r="U422" s="20" t="s">
        <v>157</v>
      </c>
      <c r="V422" s="28">
        <v>39.5</v>
      </c>
      <c r="W422" s="22">
        <v>9</v>
      </c>
      <c r="X422" s="23"/>
    </row>
    <row r="423" spans="1:24" s="1" customFormat="1" ht="11.1" customHeight="1" x14ac:dyDescent="0.3">
      <c r="A423" s="24" t="s">
        <v>23</v>
      </c>
      <c r="B423" s="24" t="s">
        <v>417</v>
      </c>
      <c r="C423" s="12" t="s">
        <v>420</v>
      </c>
      <c r="D423" s="54"/>
      <c r="E423" s="39" t="str">
        <f t="shared" si="20"/>
        <v>Еще фото</v>
      </c>
      <c r="F423" s="13"/>
      <c r="G423" s="24" t="s">
        <v>102</v>
      </c>
      <c r="H423" s="24" t="s">
        <v>90</v>
      </c>
      <c r="I423" s="24" t="s">
        <v>165</v>
      </c>
      <c r="J423" s="14" t="s">
        <v>28</v>
      </c>
      <c r="K423" s="15" t="s">
        <v>166</v>
      </c>
      <c r="L423" s="57"/>
      <c r="M423" s="14"/>
      <c r="N423" s="14" t="s">
        <v>43</v>
      </c>
      <c r="O423" s="14"/>
      <c r="P423" s="15" t="s">
        <v>295</v>
      </c>
      <c r="Q423" s="16">
        <v>19399</v>
      </c>
      <c r="R423" s="17">
        <v>45</v>
      </c>
      <c r="S423" s="18">
        <v>12269.8675</v>
      </c>
      <c r="T423" s="19" t="s">
        <v>98</v>
      </c>
      <c r="U423" s="20" t="s">
        <v>112</v>
      </c>
      <c r="V423" s="28">
        <v>40.5</v>
      </c>
      <c r="W423" s="22">
        <v>10</v>
      </c>
      <c r="X423" s="23"/>
    </row>
    <row r="424" spans="1:24" s="1" customFormat="1" ht="11.1" customHeight="1" x14ac:dyDescent="0.3">
      <c r="A424" s="24" t="s">
        <v>23</v>
      </c>
      <c r="B424" s="24" t="s">
        <v>417</v>
      </c>
      <c r="C424" s="12" t="s">
        <v>420</v>
      </c>
      <c r="D424" s="54"/>
      <c r="E424" s="39" t="str">
        <f t="shared" si="20"/>
        <v>Еще фото</v>
      </c>
      <c r="F424" s="13"/>
      <c r="G424" s="24" t="s">
        <v>102</v>
      </c>
      <c r="H424" s="24" t="s">
        <v>90</v>
      </c>
      <c r="I424" s="24" t="s">
        <v>165</v>
      </c>
      <c r="J424" s="14" t="s">
        <v>28</v>
      </c>
      <c r="K424" s="15" t="s">
        <v>166</v>
      </c>
      <c r="L424" s="57"/>
      <c r="M424" s="14"/>
      <c r="N424" s="14" t="s">
        <v>43</v>
      </c>
      <c r="O424" s="14"/>
      <c r="P424" s="15" t="s">
        <v>295</v>
      </c>
      <c r="Q424" s="16">
        <v>19399</v>
      </c>
      <c r="R424" s="17">
        <v>45</v>
      </c>
      <c r="S424" s="18">
        <v>12269.8675</v>
      </c>
      <c r="T424" s="19" t="s">
        <v>98</v>
      </c>
      <c r="U424" s="20" t="s">
        <v>107</v>
      </c>
      <c r="V424" s="22">
        <v>41</v>
      </c>
      <c r="W424" s="22">
        <v>13</v>
      </c>
      <c r="X424" s="23"/>
    </row>
    <row r="425" spans="1:24" s="1" customFormat="1" ht="11.1" customHeight="1" x14ac:dyDescent="0.3">
      <c r="A425" s="24" t="s">
        <v>23</v>
      </c>
      <c r="B425" s="24" t="s">
        <v>417</v>
      </c>
      <c r="C425" s="12" t="s">
        <v>420</v>
      </c>
      <c r="D425" s="54"/>
      <c r="E425" s="39" t="str">
        <f t="shared" si="20"/>
        <v>Еще фото</v>
      </c>
      <c r="F425" s="13"/>
      <c r="G425" s="24" t="s">
        <v>102</v>
      </c>
      <c r="H425" s="24" t="s">
        <v>90</v>
      </c>
      <c r="I425" s="24" t="s">
        <v>165</v>
      </c>
      <c r="J425" s="14" t="s">
        <v>28</v>
      </c>
      <c r="K425" s="15" t="s">
        <v>166</v>
      </c>
      <c r="L425" s="57"/>
      <c r="M425" s="14"/>
      <c r="N425" s="14" t="s">
        <v>43</v>
      </c>
      <c r="O425" s="14"/>
      <c r="P425" s="15" t="s">
        <v>295</v>
      </c>
      <c r="Q425" s="16">
        <v>19399</v>
      </c>
      <c r="R425" s="17">
        <v>45</v>
      </c>
      <c r="S425" s="18">
        <v>12269.8675</v>
      </c>
      <c r="T425" s="19" t="s">
        <v>98</v>
      </c>
      <c r="U425" s="20" t="s">
        <v>108</v>
      </c>
      <c r="V425" s="28">
        <v>41.5</v>
      </c>
      <c r="W425" s="22">
        <v>15</v>
      </c>
      <c r="X425" s="23"/>
    </row>
    <row r="426" spans="1:24" s="1" customFormat="1" ht="11.1" customHeight="1" x14ac:dyDescent="0.3">
      <c r="A426" s="24" t="s">
        <v>23</v>
      </c>
      <c r="B426" s="24" t="s">
        <v>417</v>
      </c>
      <c r="C426" s="12" t="s">
        <v>420</v>
      </c>
      <c r="D426" s="54"/>
      <c r="E426" s="39" t="str">
        <f t="shared" si="20"/>
        <v>Еще фото</v>
      </c>
      <c r="F426" s="13"/>
      <c r="G426" s="24" t="s">
        <v>102</v>
      </c>
      <c r="H426" s="24" t="s">
        <v>90</v>
      </c>
      <c r="I426" s="24" t="s">
        <v>165</v>
      </c>
      <c r="J426" s="14" t="s">
        <v>28</v>
      </c>
      <c r="K426" s="15" t="s">
        <v>166</v>
      </c>
      <c r="L426" s="57"/>
      <c r="M426" s="14"/>
      <c r="N426" s="14" t="s">
        <v>43</v>
      </c>
      <c r="O426" s="14"/>
      <c r="P426" s="15" t="s">
        <v>295</v>
      </c>
      <c r="Q426" s="16">
        <v>19399</v>
      </c>
      <c r="R426" s="17">
        <v>45</v>
      </c>
      <c r="S426" s="18">
        <v>12269.8675</v>
      </c>
      <c r="T426" s="19" t="s">
        <v>98</v>
      </c>
      <c r="U426" s="20" t="s">
        <v>115</v>
      </c>
      <c r="V426" s="22">
        <v>42</v>
      </c>
      <c r="W426" s="22">
        <v>17</v>
      </c>
      <c r="X426" s="23"/>
    </row>
    <row r="427" spans="1:24" s="1" customFormat="1" ht="11.1" customHeight="1" x14ac:dyDescent="0.3">
      <c r="A427" s="24" t="s">
        <v>23</v>
      </c>
      <c r="B427" s="24" t="s">
        <v>417</v>
      </c>
      <c r="C427" s="12" t="s">
        <v>420</v>
      </c>
      <c r="D427" s="54"/>
      <c r="E427" s="39" t="str">
        <f t="shared" si="20"/>
        <v>Еще фото</v>
      </c>
      <c r="F427" s="13"/>
      <c r="G427" s="24" t="s">
        <v>102</v>
      </c>
      <c r="H427" s="24" t="s">
        <v>90</v>
      </c>
      <c r="I427" s="24" t="s">
        <v>165</v>
      </c>
      <c r="J427" s="14" t="s">
        <v>28</v>
      </c>
      <c r="K427" s="15" t="s">
        <v>166</v>
      </c>
      <c r="L427" s="57"/>
      <c r="M427" s="14"/>
      <c r="N427" s="14" t="s">
        <v>43</v>
      </c>
      <c r="O427" s="14"/>
      <c r="P427" s="15" t="s">
        <v>295</v>
      </c>
      <c r="Q427" s="16">
        <v>19399</v>
      </c>
      <c r="R427" s="17">
        <v>45</v>
      </c>
      <c r="S427" s="18">
        <v>12269.8675</v>
      </c>
      <c r="T427" s="19" t="s">
        <v>98</v>
      </c>
      <c r="U427" s="20" t="s">
        <v>116</v>
      </c>
      <c r="V427" s="22">
        <v>43</v>
      </c>
      <c r="W427" s="22">
        <v>15</v>
      </c>
      <c r="X427" s="23"/>
    </row>
    <row r="428" spans="1:24" s="1" customFormat="1" ht="11.1" customHeight="1" x14ac:dyDescent="0.3">
      <c r="A428" s="14" t="s">
        <v>23</v>
      </c>
      <c r="B428" s="14" t="s">
        <v>417</v>
      </c>
      <c r="C428" s="12" t="s">
        <v>420</v>
      </c>
      <c r="D428" s="54"/>
      <c r="E428" s="39" t="str">
        <f t="shared" si="20"/>
        <v>Еще фото</v>
      </c>
      <c r="F428" s="31"/>
      <c r="G428" s="14" t="s">
        <v>102</v>
      </c>
      <c r="H428" s="14" t="s">
        <v>90</v>
      </c>
      <c r="I428" s="14" t="s">
        <v>165</v>
      </c>
      <c r="J428" s="14" t="s">
        <v>28</v>
      </c>
      <c r="K428" s="14" t="s">
        <v>166</v>
      </c>
      <c r="L428" s="57"/>
      <c r="M428" s="14"/>
      <c r="N428" s="14" t="s">
        <v>43</v>
      </c>
      <c r="O428" s="14"/>
      <c r="P428" s="14" t="s">
        <v>295</v>
      </c>
      <c r="Q428" s="32">
        <v>19399</v>
      </c>
      <c r="R428" s="33">
        <v>45</v>
      </c>
      <c r="S428" s="34">
        <v>12269.8675</v>
      </c>
      <c r="T428" s="19" t="s">
        <v>98</v>
      </c>
      <c r="U428" s="20" t="s">
        <v>117</v>
      </c>
      <c r="V428" s="28">
        <v>43.5</v>
      </c>
      <c r="W428" s="22">
        <v>5</v>
      </c>
      <c r="X428" s="23"/>
    </row>
    <row r="429" spans="1:24" s="1" customFormat="1" ht="11.1" customHeight="1" x14ac:dyDescent="0.3">
      <c r="A429" s="14" t="s">
        <v>23</v>
      </c>
      <c r="B429" s="14" t="s">
        <v>417</v>
      </c>
      <c r="C429" s="12" t="s">
        <v>420</v>
      </c>
      <c r="D429" s="54"/>
      <c r="E429" s="39" t="str">
        <f t="shared" si="20"/>
        <v>Еще фото</v>
      </c>
      <c r="F429" s="31"/>
      <c r="G429" s="14" t="s">
        <v>102</v>
      </c>
      <c r="H429" s="14" t="s">
        <v>90</v>
      </c>
      <c r="I429" s="14" t="s">
        <v>165</v>
      </c>
      <c r="J429" s="14" t="s">
        <v>28</v>
      </c>
      <c r="K429" s="14" t="s">
        <v>166</v>
      </c>
      <c r="L429" s="57"/>
      <c r="M429" s="14"/>
      <c r="N429" s="14" t="s">
        <v>43</v>
      </c>
      <c r="O429" s="14"/>
      <c r="P429" s="14" t="s">
        <v>295</v>
      </c>
      <c r="Q429" s="32">
        <v>19399</v>
      </c>
      <c r="R429" s="33">
        <v>45</v>
      </c>
      <c r="S429" s="34">
        <v>12269.8675</v>
      </c>
      <c r="T429" s="19" t="s">
        <v>98</v>
      </c>
      <c r="U429" s="20" t="s">
        <v>118</v>
      </c>
      <c r="V429" s="22">
        <v>44</v>
      </c>
      <c r="W429" s="22">
        <v>2</v>
      </c>
      <c r="X429" s="23"/>
    </row>
    <row r="430" spans="1:24" s="1" customFormat="1" ht="11.1" customHeight="1" x14ac:dyDescent="0.3">
      <c r="A430" s="14" t="s">
        <v>23</v>
      </c>
      <c r="B430" s="14" t="s">
        <v>417</v>
      </c>
      <c r="C430" s="12" t="s">
        <v>420</v>
      </c>
      <c r="D430" s="55"/>
      <c r="E430" s="39" t="str">
        <f t="shared" si="20"/>
        <v>Еще фото</v>
      </c>
      <c r="F430" s="31"/>
      <c r="G430" s="14" t="s">
        <v>102</v>
      </c>
      <c r="H430" s="14" t="s">
        <v>90</v>
      </c>
      <c r="I430" s="14" t="s">
        <v>165</v>
      </c>
      <c r="J430" s="14" t="s">
        <v>28</v>
      </c>
      <c r="K430" s="14" t="s">
        <v>166</v>
      </c>
      <c r="L430" s="58"/>
      <c r="M430" s="14"/>
      <c r="N430" s="14" t="s">
        <v>43</v>
      </c>
      <c r="O430" s="14"/>
      <c r="P430" s="14" t="s">
        <v>295</v>
      </c>
      <c r="Q430" s="32">
        <v>19399</v>
      </c>
      <c r="R430" s="33">
        <v>45</v>
      </c>
      <c r="S430" s="34">
        <v>12269.8675</v>
      </c>
      <c r="T430" s="19" t="s">
        <v>98</v>
      </c>
      <c r="U430" s="20" t="s">
        <v>113</v>
      </c>
      <c r="V430" s="28">
        <v>44.5</v>
      </c>
      <c r="W430" s="22">
        <v>3</v>
      </c>
      <c r="X430" s="23"/>
    </row>
    <row r="431" spans="1:24" s="1" customFormat="1" ht="108" customHeight="1" x14ac:dyDescent="0.3">
      <c r="A431" s="11" t="s">
        <v>23</v>
      </c>
      <c r="B431" s="11" t="s">
        <v>422</v>
      </c>
      <c r="C431" s="12" t="s">
        <v>423</v>
      </c>
      <c r="D431" s="27"/>
      <c r="E431" s="39" t="str">
        <f>HYPERLINK("https://www.google.ru/search?q=U20107PT&amp;newwindow=1&amp;tbm=isch","Еще фото")</f>
        <v>Еще фото</v>
      </c>
      <c r="F431" s="13"/>
      <c r="G431" s="11" t="s">
        <v>102</v>
      </c>
      <c r="H431" s="11" t="s">
        <v>90</v>
      </c>
      <c r="I431" s="14" t="s">
        <v>165</v>
      </c>
      <c r="J431" s="14" t="s">
        <v>28</v>
      </c>
      <c r="K431" s="15" t="s">
        <v>166</v>
      </c>
      <c r="L431" s="14" t="s">
        <v>424</v>
      </c>
      <c r="M431" s="14"/>
      <c r="N431" s="14" t="s">
        <v>43</v>
      </c>
      <c r="O431" s="14"/>
      <c r="P431" s="15" t="s">
        <v>295</v>
      </c>
      <c r="Q431" s="16">
        <v>23299</v>
      </c>
      <c r="R431" s="17">
        <v>45</v>
      </c>
      <c r="S431" s="18">
        <v>14736.6175</v>
      </c>
      <c r="T431" s="19" t="s">
        <v>98</v>
      </c>
      <c r="U431" s="20" t="s">
        <v>119</v>
      </c>
      <c r="V431" s="28">
        <v>45.5</v>
      </c>
      <c r="W431" s="22">
        <v>1</v>
      </c>
      <c r="X431" s="23"/>
    </row>
    <row r="432" spans="1:24" s="1" customFormat="1" ht="51.95" customHeight="1" x14ac:dyDescent="0.3">
      <c r="A432" s="11" t="s">
        <v>23</v>
      </c>
      <c r="B432" s="11" t="s">
        <v>417</v>
      </c>
      <c r="C432" s="12" t="s">
        <v>425</v>
      </c>
      <c r="D432" s="59"/>
      <c r="E432" s="39" t="str">
        <f>HYPERLINK("https://www.google.ru/search?q=U2010892&amp;newwindow=1&amp;tbm=isch","Еще фото")</f>
        <v>Еще фото</v>
      </c>
      <c r="F432" s="30" t="s">
        <v>138</v>
      </c>
      <c r="G432" s="11" t="s">
        <v>102</v>
      </c>
      <c r="H432" s="11" t="s">
        <v>90</v>
      </c>
      <c r="I432" s="14" t="s">
        <v>165</v>
      </c>
      <c r="J432" s="14" t="s">
        <v>28</v>
      </c>
      <c r="K432" s="15" t="s">
        <v>166</v>
      </c>
      <c r="L432" s="56" t="s">
        <v>426</v>
      </c>
      <c r="M432" s="14"/>
      <c r="N432" s="14" t="s">
        <v>31</v>
      </c>
      <c r="O432" s="14"/>
      <c r="P432" s="15" t="s">
        <v>295</v>
      </c>
      <c r="Q432" s="16">
        <v>20899</v>
      </c>
      <c r="R432" s="17">
        <v>45</v>
      </c>
      <c r="S432" s="18">
        <v>13218.6175</v>
      </c>
      <c r="T432" s="19" t="s">
        <v>98</v>
      </c>
      <c r="U432" s="20" t="s">
        <v>108</v>
      </c>
      <c r="V432" s="28">
        <v>41.5</v>
      </c>
      <c r="W432" s="22">
        <v>4</v>
      </c>
      <c r="X432" s="23"/>
    </row>
    <row r="433" spans="1:24" s="1" customFormat="1" ht="60.95" customHeight="1" x14ac:dyDescent="0.3">
      <c r="A433" s="24" t="s">
        <v>23</v>
      </c>
      <c r="B433" s="24" t="s">
        <v>417</v>
      </c>
      <c r="C433" s="12" t="s">
        <v>425</v>
      </c>
      <c r="D433" s="60"/>
      <c r="E433" s="39" t="str">
        <f>HYPERLINK("https://www.google.ru/search?q=U2010892&amp;newwindow=1&amp;tbm=isch","Еще фото")</f>
        <v>Еще фото</v>
      </c>
      <c r="F433" s="30" t="s">
        <v>138</v>
      </c>
      <c r="G433" s="24" t="s">
        <v>102</v>
      </c>
      <c r="H433" s="24" t="s">
        <v>90</v>
      </c>
      <c r="I433" s="24" t="s">
        <v>165</v>
      </c>
      <c r="J433" s="14" t="s">
        <v>28</v>
      </c>
      <c r="K433" s="15" t="s">
        <v>166</v>
      </c>
      <c r="L433" s="58"/>
      <c r="M433" s="14"/>
      <c r="N433" s="14" t="s">
        <v>31</v>
      </c>
      <c r="O433" s="14"/>
      <c r="P433" s="15" t="s">
        <v>295</v>
      </c>
      <c r="Q433" s="16">
        <v>20899</v>
      </c>
      <c r="R433" s="17">
        <v>45</v>
      </c>
      <c r="S433" s="18">
        <v>13218.6175</v>
      </c>
      <c r="T433" s="19" t="s">
        <v>98</v>
      </c>
      <c r="U433" s="20" t="s">
        <v>113</v>
      </c>
      <c r="V433" s="28">
        <v>44.5</v>
      </c>
      <c r="W433" s="22">
        <v>1</v>
      </c>
      <c r="X433" s="23"/>
    </row>
    <row r="434" spans="1:24" s="1" customFormat="1" ht="26.1" customHeight="1" x14ac:dyDescent="0.3">
      <c r="A434" s="11" t="s">
        <v>23</v>
      </c>
      <c r="B434" s="11" t="s">
        <v>427</v>
      </c>
      <c r="C434" s="12" t="s">
        <v>428</v>
      </c>
      <c r="D434" s="53"/>
      <c r="E434" s="39" t="str">
        <f>HYPERLINK("https://www.google.ru/search?q=U204LMMA&amp;newwindow=1&amp;tbm=isch","Еще фото")</f>
        <v>Еще фото</v>
      </c>
      <c r="F434" s="13"/>
      <c r="G434" s="11" t="s">
        <v>102</v>
      </c>
      <c r="H434" s="11" t="s">
        <v>90</v>
      </c>
      <c r="I434" s="14" t="s">
        <v>165</v>
      </c>
      <c r="J434" s="14" t="s">
        <v>28</v>
      </c>
      <c r="K434" s="15" t="s">
        <v>166</v>
      </c>
      <c r="L434" s="56" t="s">
        <v>429</v>
      </c>
      <c r="M434" s="14"/>
      <c r="N434" s="14" t="s">
        <v>58</v>
      </c>
      <c r="O434" s="14"/>
      <c r="P434" s="15" t="s">
        <v>295</v>
      </c>
      <c r="Q434" s="16">
        <v>18599</v>
      </c>
      <c r="R434" s="17">
        <v>45</v>
      </c>
      <c r="S434" s="18">
        <v>11763.8675</v>
      </c>
      <c r="T434" s="19" t="s">
        <v>98</v>
      </c>
      <c r="U434" s="20" t="s">
        <v>430</v>
      </c>
      <c r="V434" s="28">
        <v>34.5</v>
      </c>
      <c r="W434" s="22">
        <v>3</v>
      </c>
      <c r="X434" s="23"/>
    </row>
    <row r="435" spans="1:24" s="1" customFormat="1" ht="26.1" customHeight="1" x14ac:dyDescent="0.3">
      <c r="A435" s="24" t="s">
        <v>23</v>
      </c>
      <c r="B435" s="24" t="s">
        <v>427</v>
      </c>
      <c r="C435" s="12" t="s">
        <v>428</v>
      </c>
      <c r="D435" s="54"/>
      <c r="E435" s="39" t="str">
        <f>HYPERLINK("https://www.google.ru/search?q=U204LMMA&amp;newwindow=1&amp;tbm=isch","Еще фото")</f>
        <v>Еще фото</v>
      </c>
      <c r="F435" s="13"/>
      <c r="G435" s="24" t="s">
        <v>102</v>
      </c>
      <c r="H435" s="24" t="s">
        <v>90</v>
      </c>
      <c r="I435" s="24" t="s">
        <v>165</v>
      </c>
      <c r="J435" s="14" t="s">
        <v>28</v>
      </c>
      <c r="K435" s="15" t="s">
        <v>166</v>
      </c>
      <c r="L435" s="57"/>
      <c r="M435" s="14"/>
      <c r="N435" s="14" t="s">
        <v>58</v>
      </c>
      <c r="O435" s="14"/>
      <c r="P435" s="15" t="s">
        <v>295</v>
      </c>
      <c r="Q435" s="16">
        <v>18599</v>
      </c>
      <c r="R435" s="17">
        <v>45</v>
      </c>
      <c r="S435" s="18">
        <v>11763.8675</v>
      </c>
      <c r="T435" s="19" t="s">
        <v>98</v>
      </c>
      <c r="U435" s="20" t="s">
        <v>197</v>
      </c>
      <c r="V435" s="22">
        <v>35</v>
      </c>
      <c r="W435" s="22">
        <v>1</v>
      </c>
      <c r="X435" s="23"/>
    </row>
    <row r="436" spans="1:24" s="1" customFormat="1" ht="26.1" customHeight="1" x14ac:dyDescent="0.3">
      <c r="A436" s="24" t="s">
        <v>23</v>
      </c>
      <c r="B436" s="24" t="s">
        <v>427</v>
      </c>
      <c r="C436" s="12" t="s">
        <v>428</v>
      </c>
      <c r="D436" s="54"/>
      <c r="E436" s="39" t="str">
        <f>HYPERLINK("https://www.google.ru/search?q=U204LMMA&amp;newwindow=1&amp;tbm=isch","Еще фото")</f>
        <v>Еще фото</v>
      </c>
      <c r="F436" s="13"/>
      <c r="G436" s="24" t="s">
        <v>102</v>
      </c>
      <c r="H436" s="24" t="s">
        <v>90</v>
      </c>
      <c r="I436" s="24" t="s">
        <v>165</v>
      </c>
      <c r="J436" s="14" t="s">
        <v>28</v>
      </c>
      <c r="K436" s="15" t="s">
        <v>166</v>
      </c>
      <c r="L436" s="57"/>
      <c r="M436" s="14"/>
      <c r="N436" s="14" t="s">
        <v>58</v>
      </c>
      <c r="O436" s="14"/>
      <c r="P436" s="15" t="s">
        <v>295</v>
      </c>
      <c r="Q436" s="16">
        <v>18599</v>
      </c>
      <c r="R436" s="17">
        <v>45</v>
      </c>
      <c r="S436" s="18">
        <v>11763.8675</v>
      </c>
      <c r="T436" s="19" t="s">
        <v>98</v>
      </c>
      <c r="U436" s="20" t="s">
        <v>204</v>
      </c>
      <c r="V436" s="22">
        <v>36</v>
      </c>
      <c r="W436" s="22">
        <v>1</v>
      </c>
      <c r="X436" s="23"/>
    </row>
    <row r="437" spans="1:24" s="1" customFormat="1" ht="26.1" customHeight="1" x14ac:dyDescent="0.3">
      <c r="A437" s="24" t="s">
        <v>23</v>
      </c>
      <c r="B437" s="24" t="s">
        <v>427</v>
      </c>
      <c r="C437" s="12" t="s">
        <v>428</v>
      </c>
      <c r="D437" s="55"/>
      <c r="E437" s="39" t="str">
        <f>HYPERLINK("https://www.google.ru/search?q=U204LMMA&amp;newwindow=1&amp;tbm=isch","Еще фото")</f>
        <v>Еще фото</v>
      </c>
      <c r="F437" s="13"/>
      <c r="G437" s="24" t="s">
        <v>102</v>
      </c>
      <c r="H437" s="24" t="s">
        <v>90</v>
      </c>
      <c r="I437" s="24" t="s">
        <v>165</v>
      </c>
      <c r="J437" s="14" t="s">
        <v>28</v>
      </c>
      <c r="K437" s="15" t="s">
        <v>166</v>
      </c>
      <c r="L437" s="58"/>
      <c r="M437" s="14"/>
      <c r="N437" s="14" t="s">
        <v>58</v>
      </c>
      <c r="O437" s="14"/>
      <c r="P437" s="15" t="s">
        <v>295</v>
      </c>
      <c r="Q437" s="16">
        <v>18599</v>
      </c>
      <c r="R437" s="17">
        <v>45</v>
      </c>
      <c r="S437" s="18">
        <v>11763.8675</v>
      </c>
      <c r="T437" s="19" t="s">
        <v>98</v>
      </c>
      <c r="U437" s="20" t="s">
        <v>170</v>
      </c>
      <c r="V437" s="28">
        <v>38.5</v>
      </c>
      <c r="W437" s="22">
        <v>1</v>
      </c>
      <c r="X437" s="23"/>
    </row>
    <row r="438" spans="1:24" s="1" customFormat="1" ht="108" customHeight="1" x14ac:dyDescent="0.3">
      <c r="A438" s="11" t="s">
        <v>23</v>
      </c>
      <c r="B438" s="11" t="s">
        <v>346</v>
      </c>
      <c r="C438" s="12" t="s">
        <v>431</v>
      </c>
      <c r="D438" s="27"/>
      <c r="E438" s="39" t="str">
        <f>HYPERLINK("https://www.google.ru/search?q=U327LX&amp;newwindow=1&amp;tbm=isch","Еще фото")</f>
        <v>Еще фото</v>
      </c>
      <c r="F438" s="13"/>
      <c r="G438" s="11" t="s">
        <v>102</v>
      </c>
      <c r="H438" s="11" t="s">
        <v>90</v>
      </c>
      <c r="I438" s="14" t="s">
        <v>165</v>
      </c>
      <c r="J438" s="14" t="s">
        <v>28</v>
      </c>
      <c r="K438" s="15" t="s">
        <v>166</v>
      </c>
      <c r="L438" s="14" t="s">
        <v>432</v>
      </c>
      <c r="M438" s="14"/>
      <c r="N438" s="14" t="s">
        <v>58</v>
      </c>
      <c r="O438" s="14"/>
      <c r="P438" s="15" t="s">
        <v>299</v>
      </c>
      <c r="Q438" s="16">
        <v>19799</v>
      </c>
      <c r="R438" s="17">
        <v>45</v>
      </c>
      <c r="S438" s="18">
        <v>12522.8675</v>
      </c>
      <c r="T438" s="19" t="s">
        <v>98</v>
      </c>
      <c r="U438" s="20" t="s">
        <v>108</v>
      </c>
      <c r="V438" s="28">
        <v>41.5</v>
      </c>
      <c r="W438" s="22">
        <v>1</v>
      </c>
      <c r="X438" s="23"/>
    </row>
    <row r="439" spans="1:24" s="1" customFormat="1" ht="108" customHeight="1" x14ac:dyDescent="0.3">
      <c r="A439" s="11" t="s">
        <v>23</v>
      </c>
      <c r="B439" s="11" t="s">
        <v>346</v>
      </c>
      <c r="C439" s="12" t="s">
        <v>433</v>
      </c>
      <c r="D439" s="27"/>
      <c r="E439" s="39" t="str">
        <f>HYPERLINK("https://www.google.ru/search?q=U327LZ&amp;newwindow=1&amp;tbm=isch","Еще фото")</f>
        <v>Еще фото</v>
      </c>
      <c r="F439" s="13"/>
      <c r="G439" s="11" t="s">
        <v>102</v>
      </c>
      <c r="H439" s="11" t="s">
        <v>90</v>
      </c>
      <c r="I439" s="14" t="s">
        <v>165</v>
      </c>
      <c r="J439" s="14" t="s">
        <v>28</v>
      </c>
      <c r="K439" s="15" t="s">
        <v>166</v>
      </c>
      <c r="L439" s="14" t="s">
        <v>434</v>
      </c>
      <c r="M439" s="14"/>
      <c r="N439" s="14" t="s">
        <v>58</v>
      </c>
      <c r="O439" s="14"/>
      <c r="P439" s="15" t="s">
        <v>299</v>
      </c>
      <c r="Q439" s="16">
        <v>19799</v>
      </c>
      <c r="R439" s="17">
        <v>45</v>
      </c>
      <c r="S439" s="18">
        <v>12522.8675</v>
      </c>
      <c r="T439" s="19" t="s">
        <v>98</v>
      </c>
      <c r="U439" s="20" t="s">
        <v>170</v>
      </c>
      <c r="V439" s="28">
        <v>38.5</v>
      </c>
      <c r="W439" s="22">
        <v>1</v>
      </c>
      <c r="X439" s="23"/>
    </row>
    <row r="440" spans="1:24" s="1" customFormat="1" ht="21" customHeight="1" x14ac:dyDescent="0.3">
      <c r="A440" s="11" t="s">
        <v>23</v>
      </c>
      <c r="B440" s="11" t="s">
        <v>346</v>
      </c>
      <c r="C440" s="25" t="s">
        <v>435</v>
      </c>
      <c r="D440" s="53"/>
      <c r="E440" s="39" t="str">
        <f>HYPERLINK("https://www.google.ru/search?q=U327W41W&amp;newwindow=1&amp;tbm=isch","Еще фото")</f>
        <v>Еще фото</v>
      </c>
      <c r="F440" s="13"/>
      <c r="G440" s="11" t="s">
        <v>102</v>
      </c>
      <c r="H440" s="11" t="s">
        <v>90</v>
      </c>
      <c r="I440" s="14" t="s">
        <v>165</v>
      </c>
      <c r="J440" s="14" t="s">
        <v>28</v>
      </c>
      <c r="K440" s="15" t="s">
        <v>166</v>
      </c>
      <c r="L440" s="56" t="s">
        <v>436</v>
      </c>
      <c r="M440" s="14"/>
      <c r="N440" s="14" t="s">
        <v>31</v>
      </c>
      <c r="O440" s="14"/>
      <c r="P440" s="15" t="s">
        <v>437</v>
      </c>
      <c r="Q440" s="16">
        <v>16099</v>
      </c>
      <c r="R440" s="17">
        <v>45</v>
      </c>
      <c r="S440" s="18">
        <v>10182.6175</v>
      </c>
      <c r="T440" s="19" t="s">
        <v>98</v>
      </c>
      <c r="U440" s="20" t="s">
        <v>108</v>
      </c>
      <c r="V440" s="28">
        <v>41.5</v>
      </c>
      <c r="W440" s="22">
        <v>2</v>
      </c>
      <c r="X440" s="23"/>
    </row>
    <row r="441" spans="1:24" s="1" customFormat="1" ht="21" customHeight="1" x14ac:dyDescent="0.3">
      <c r="A441" s="24" t="s">
        <v>23</v>
      </c>
      <c r="B441" s="24" t="s">
        <v>346</v>
      </c>
      <c r="C441" s="26" t="s">
        <v>435</v>
      </c>
      <c r="D441" s="54"/>
      <c r="E441" s="39" t="str">
        <f>HYPERLINK("https://www.google.ru/search?q=U327W41W&amp;newwindow=1&amp;tbm=isch","Еще фото")</f>
        <v>Еще фото</v>
      </c>
      <c r="F441" s="13"/>
      <c r="G441" s="24" t="s">
        <v>102</v>
      </c>
      <c r="H441" s="24" t="s">
        <v>90</v>
      </c>
      <c r="I441" s="24" t="s">
        <v>165</v>
      </c>
      <c r="J441" s="14" t="s">
        <v>28</v>
      </c>
      <c r="K441" s="15" t="s">
        <v>166</v>
      </c>
      <c r="L441" s="57"/>
      <c r="M441" s="14"/>
      <c r="N441" s="14" t="s">
        <v>31</v>
      </c>
      <c r="O441" s="14"/>
      <c r="P441" s="15" t="s">
        <v>437</v>
      </c>
      <c r="Q441" s="16">
        <v>16099</v>
      </c>
      <c r="R441" s="17">
        <v>45</v>
      </c>
      <c r="S441" s="18">
        <v>10182.6175</v>
      </c>
      <c r="T441" s="19" t="s">
        <v>98</v>
      </c>
      <c r="U441" s="20" t="s">
        <v>115</v>
      </c>
      <c r="V441" s="22">
        <v>42</v>
      </c>
      <c r="W441" s="22">
        <v>1</v>
      </c>
      <c r="X441" s="23"/>
    </row>
    <row r="442" spans="1:24" s="1" customFormat="1" ht="21" customHeight="1" x14ac:dyDescent="0.3">
      <c r="A442" s="24" t="s">
        <v>23</v>
      </c>
      <c r="B442" s="24" t="s">
        <v>346</v>
      </c>
      <c r="C442" s="26" t="s">
        <v>435</v>
      </c>
      <c r="D442" s="54"/>
      <c r="E442" s="39" t="str">
        <f>HYPERLINK("https://www.google.ru/search?q=U327W41W&amp;newwindow=1&amp;tbm=isch","Еще фото")</f>
        <v>Еще фото</v>
      </c>
      <c r="F442" s="13"/>
      <c r="G442" s="24" t="s">
        <v>102</v>
      </c>
      <c r="H442" s="24" t="s">
        <v>90</v>
      </c>
      <c r="I442" s="24" t="s">
        <v>165</v>
      </c>
      <c r="J442" s="14" t="s">
        <v>28</v>
      </c>
      <c r="K442" s="15" t="s">
        <v>166</v>
      </c>
      <c r="L442" s="57"/>
      <c r="M442" s="14"/>
      <c r="N442" s="14" t="s">
        <v>31</v>
      </c>
      <c r="O442" s="14"/>
      <c r="P442" s="15" t="s">
        <v>437</v>
      </c>
      <c r="Q442" s="16">
        <v>16099</v>
      </c>
      <c r="R442" s="17">
        <v>45</v>
      </c>
      <c r="S442" s="18">
        <v>10182.6175</v>
      </c>
      <c r="T442" s="19" t="s">
        <v>98</v>
      </c>
      <c r="U442" s="20" t="s">
        <v>116</v>
      </c>
      <c r="V442" s="22">
        <v>43</v>
      </c>
      <c r="W442" s="22">
        <v>8</v>
      </c>
      <c r="X442" s="23"/>
    </row>
    <row r="443" spans="1:24" s="1" customFormat="1" ht="21" customHeight="1" x14ac:dyDescent="0.3">
      <c r="A443" s="24" t="s">
        <v>23</v>
      </c>
      <c r="B443" s="24" t="s">
        <v>346</v>
      </c>
      <c r="C443" s="26" t="s">
        <v>435</v>
      </c>
      <c r="D443" s="54"/>
      <c r="E443" s="39" t="str">
        <f>HYPERLINK("https://www.google.ru/search?q=U327W41W&amp;newwindow=1&amp;tbm=isch","Еще фото")</f>
        <v>Еще фото</v>
      </c>
      <c r="F443" s="13"/>
      <c r="G443" s="24" t="s">
        <v>102</v>
      </c>
      <c r="H443" s="24" t="s">
        <v>90</v>
      </c>
      <c r="I443" s="24" t="s">
        <v>165</v>
      </c>
      <c r="J443" s="14" t="s">
        <v>28</v>
      </c>
      <c r="K443" s="15" t="s">
        <v>166</v>
      </c>
      <c r="L443" s="57"/>
      <c r="M443" s="14"/>
      <c r="N443" s="14" t="s">
        <v>31</v>
      </c>
      <c r="O443" s="14"/>
      <c r="P443" s="15" t="s">
        <v>437</v>
      </c>
      <c r="Q443" s="16">
        <v>16099</v>
      </c>
      <c r="R443" s="17">
        <v>45</v>
      </c>
      <c r="S443" s="18">
        <v>10182.6175</v>
      </c>
      <c r="T443" s="19" t="s">
        <v>98</v>
      </c>
      <c r="U443" s="20" t="s">
        <v>117</v>
      </c>
      <c r="V443" s="28">
        <v>43.5</v>
      </c>
      <c r="W443" s="22">
        <v>5</v>
      </c>
      <c r="X443" s="23"/>
    </row>
    <row r="444" spans="1:24" s="1" customFormat="1" ht="32.1" customHeight="1" x14ac:dyDescent="0.3">
      <c r="A444" s="24" t="s">
        <v>23</v>
      </c>
      <c r="B444" s="24" t="s">
        <v>346</v>
      </c>
      <c r="C444" s="26" t="s">
        <v>435</v>
      </c>
      <c r="D444" s="55"/>
      <c r="E444" s="39" t="str">
        <f>HYPERLINK("https://www.google.ru/search?q=U327W41W&amp;newwindow=1&amp;tbm=isch","Еще фото")</f>
        <v>Еще фото</v>
      </c>
      <c r="F444" s="13"/>
      <c r="G444" s="24" t="s">
        <v>102</v>
      </c>
      <c r="H444" s="24" t="s">
        <v>90</v>
      </c>
      <c r="I444" s="24" t="s">
        <v>165</v>
      </c>
      <c r="J444" s="14" t="s">
        <v>28</v>
      </c>
      <c r="K444" s="15" t="s">
        <v>166</v>
      </c>
      <c r="L444" s="58"/>
      <c r="M444" s="14"/>
      <c r="N444" s="14" t="s">
        <v>31</v>
      </c>
      <c r="O444" s="14"/>
      <c r="P444" s="15" t="s">
        <v>437</v>
      </c>
      <c r="Q444" s="16">
        <v>16099</v>
      </c>
      <c r="R444" s="17">
        <v>45</v>
      </c>
      <c r="S444" s="18">
        <v>10182.6175</v>
      </c>
      <c r="T444" s="19" t="s">
        <v>98</v>
      </c>
      <c r="U444" s="20" t="s">
        <v>371</v>
      </c>
      <c r="V444" s="28">
        <v>46.5</v>
      </c>
      <c r="W444" s="22">
        <v>1</v>
      </c>
      <c r="X444" s="23"/>
    </row>
    <row r="445" spans="1:24" s="1" customFormat="1" ht="12.95" customHeight="1" x14ac:dyDescent="0.3">
      <c r="A445" s="11" t="s">
        <v>23</v>
      </c>
      <c r="B445" s="11" t="s">
        <v>438</v>
      </c>
      <c r="C445" s="12" t="s">
        <v>439</v>
      </c>
      <c r="D445" s="53"/>
      <c r="E445" s="39" t="str">
        <f t="shared" ref="E445:E452" si="21">HYPERLINK("https://www.google.ru/search?q=U370644&amp;newwindow=1&amp;tbm=isch","Еще фото")</f>
        <v>Еще фото</v>
      </c>
      <c r="F445" s="13"/>
      <c r="G445" s="11" t="s">
        <v>102</v>
      </c>
      <c r="H445" s="11" t="s">
        <v>90</v>
      </c>
      <c r="I445" s="14" t="s">
        <v>165</v>
      </c>
      <c r="J445" s="14" t="s">
        <v>28</v>
      </c>
      <c r="K445" s="15" t="s">
        <v>166</v>
      </c>
      <c r="L445" s="56" t="s">
        <v>440</v>
      </c>
      <c r="M445" s="14"/>
      <c r="N445" s="14" t="s">
        <v>43</v>
      </c>
      <c r="O445" s="14"/>
      <c r="P445" s="15" t="s">
        <v>441</v>
      </c>
      <c r="Q445" s="16">
        <v>14299</v>
      </c>
      <c r="R445" s="17">
        <v>45</v>
      </c>
      <c r="S445" s="18">
        <v>9044.1174999999985</v>
      </c>
      <c r="T445" s="19" t="s">
        <v>98</v>
      </c>
      <c r="U445" s="29" t="s">
        <v>177</v>
      </c>
      <c r="V445" s="28">
        <v>36.5</v>
      </c>
      <c r="W445" s="22">
        <v>4</v>
      </c>
      <c r="X445" s="23"/>
    </row>
    <row r="446" spans="1:24" s="1" customFormat="1" ht="12.95" customHeight="1" x14ac:dyDescent="0.3">
      <c r="A446" s="24" t="s">
        <v>23</v>
      </c>
      <c r="B446" s="24" t="s">
        <v>438</v>
      </c>
      <c r="C446" s="12" t="s">
        <v>439</v>
      </c>
      <c r="D446" s="54"/>
      <c r="E446" s="39" t="str">
        <f t="shared" si="21"/>
        <v>Еще фото</v>
      </c>
      <c r="F446" s="13"/>
      <c r="G446" s="24" t="s">
        <v>102</v>
      </c>
      <c r="H446" s="24" t="s">
        <v>90</v>
      </c>
      <c r="I446" s="24" t="s">
        <v>165</v>
      </c>
      <c r="J446" s="14" t="s">
        <v>28</v>
      </c>
      <c r="K446" s="15" t="s">
        <v>166</v>
      </c>
      <c r="L446" s="57"/>
      <c r="M446" s="14"/>
      <c r="N446" s="14" t="s">
        <v>43</v>
      </c>
      <c r="O446" s="14"/>
      <c r="P446" s="15" t="s">
        <v>441</v>
      </c>
      <c r="Q446" s="16">
        <v>14299</v>
      </c>
      <c r="R446" s="17">
        <v>45</v>
      </c>
      <c r="S446" s="18">
        <v>9044.1174999999985</v>
      </c>
      <c r="T446" s="19" t="s">
        <v>98</v>
      </c>
      <c r="U446" s="20" t="s">
        <v>185</v>
      </c>
      <c r="V446" s="22">
        <v>37</v>
      </c>
      <c r="W446" s="22">
        <v>3</v>
      </c>
      <c r="X446" s="23"/>
    </row>
    <row r="447" spans="1:24" s="1" customFormat="1" ht="12.95" customHeight="1" x14ac:dyDescent="0.3">
      <c r="A447" s="24" t="s">
        <v>23</v>
      </c>
      <c r="B447" s="24" t="s">
        <v>438</v>
      </c>
      <c r="C447" s="12" t="s">
        <v>439</v>
      </c>
      <c r="D447" s="54"/>
      <c r="E447" s="39" t="str">
        <f t="shared" si="21"/>
        <v>Еще фото</v>
      </c>
      <c r="F447" s="13"/>
      <c r="G447" s="24" t="s">
        <v>102</v>
      </c>
      <c r="H447" s="24" t="s">
        <v>90</v>
      </c>
      <c r="I447" s="24" t="s">
        <v>165</v>
      </c>
      <c r="J447" s="14" t="s">
        <v>28</v>
      </c>
      <c r="K447" s="15" t="s">
        <v>166</v>
      </c>
      <c r="L447" s="57"/>
      <c r="M447" s="14"/>
      <c r="N447" s="14" t="s">
        <v>43</v>
      </c>
      <c r="O447" s="14"/>
      <c r="P447" s="15" t="s">
        <v>441</v>
      </c>
      <c r="Q447" s="16">
        <v>14299</v>
      </c>
      <c r="R447" s="17">
        <v>45</v>
      </c>
      <c r="S447" s="18">
        <v>9044.1174999999985</v>
      </c>
      <c r="T447" s="19" t="s">
        <v>98</v>
      </c>
      <c r="U447" s="20" t="s">
        <v>112</v>
      </c>
      <c r="V447" s="28">
        <v>40.5</v>
      </c>
      <c r="W447" s="22">
        <v>8</v>
      </c>
      <c r="X447" s="23"/>
    </row>
    <row r="448" spans="1:24" s="1" customFormat="1" ht="12.95" customHeight="1" x14ac:dyDescent="0.3">
      <c r="A448" s="24" t="s">
        <v>23</v>
      </c>
      <c r="B448" s="24" t="s">
        <v>438</v>
      </c>
      <c r="C448" s="12" t="s">
        <v>439</v>
      </c>
      <c r="D448" s="54"/>
      <c r="E448" s="39" t="str">
        <f t="shared" si="21"/>
        <v>Еще фото</v>
      </c>
      <c r="F448" s="13"/>
      <c r="G448" s="24" t="s">
        <v>102</v>
      </c>
      <c r="H448" s="24" t="s">
        <v>90</v>
      </c>
      <c r="I448" s="24" t="s">
        <v>165</v>
      </c>
      <c r="J448" s="14" t="s">
        <v>28</v>
      </c>
      <c r="K448" s="15" t="s">
        <v>166</v>
      </c>
      <c r="L448" s="57"/>
      <c r="M448" s="14"/>
      <c r="N448" s="14" t="s">
        <v>43</v>
      </c>
      <c r="O448" s="14"/>
      <c r="P448" s="15" t="s">
        <v>441</v>
      </c>
      <c r="Q448" s="16">
        <v>14299</v>
      </c>
      <c r="R448" s="17">
        <v>45</v>
      </c>
      <c r="S448" s="18">
        <v>9044.1174999999985</v>
      </c>
      <c r="T448" s="19" t="s">
        <v>98</v>
      </c>
      <c r="U448" s="20" t="s">
        <v>107</v>
      </c>
      <c r="V448" s="22">
        <v>41</v>
      </c>
      <c r="W448" s="22">
        <v>7</v>
      </c>
      <c r="X448" s="23"/>
    </row>
    <row r="449" spans="1:24" s="1" customFormat="1" ht="12.95" customHeight="1" x14ac:dyDescent="0.3">
      <c r="A449" s="24" t="s">
        <v>23</v>
      </c>
      <c r="B449" s="24" t="s">
        <v>438</v>
      </c>
      <c r="C449" s="12" t="s">
        <v>439</v>
      </c>
      <c r="D449" s="54"/>
      <c r="E449" s="39" t="str">
        <f t="shared" si="21"/>
        <v>Еще фото</v>
      </c>
      <c r="F449" s="13"/>
      <c r="G449" s="24" t="s">
        <v>102</v>
      </c>
      <c r="H449" s="24" t="s">
        <v>90</v>
      </c>
      <c r="I449" s="24" t="s">
        <v>165</v>
      </c>
      <c r="J449" s="14" t="s">
        <v>28</v>
      </c>
      <c r="K449" s="15" t="s">
        <v>166</v>
      </c>
      <c r="L449" s="57"/>
      <c r="M449" s="14"/>
      <c r="N449" s="14" t="s">
        <v>43</v>
      </c>
      <c r="O449" s="14"/>
      <c r="P449" s="15" t="s">
        <v>441</v>
      </c>
      <c r="Q449" s="16">
        <v>14299</v>
      </c>
      <c r="R449" s="17">
        <v>45</v>
      </c>
      <c r="S449" s="18">
        <v>9044.1174999999985</v>
      </c>
      <c r="T449" s="19" t="s">
        <v>98</v>
      </c>
      <c r="U449" s="20" t="s">
        <v>108</v>
      </c>
      <c r="V449" s="28">
        <v>41.5</v>
      </c>
      <c r="W449" s="22">
        <v>9</v>
      </c>
      <c r="X449" s="23"/>
    </row>
    <row r="450" spans="1:24" s="1" customFormat="1" ht="12.95" customHeight="1" x14ac:dyDescent="0.3">
      <c r="A450" s="24" t="s">
        <v>23</v>
      </c>
      <c r="B450" s="24" t="s">
        <v>438</v>
      </c>
      <c r="C450" s="12" t="s">
        <v>439</v>
      </c>
      <c r="D450" s="54"/>
      <c r="E450" s="39" t="str">
        <f t="shared" si="21"/>
        <v>Еще фото</v>
      </c>
      <c r="F450" s="13"/>
      <c r="G450" s="24" t="s">
        <v>102</v>
      </c>
      <c r="H450" s="24" t="s">
        <v>90</v>
      </c>
      <c r="I450" s="24" t="s">
        <v>165</v>
      </c>
      <c r="J450" s="14" t="s">
        <v>28</v>
      </c>
      <c r="K450" s="15" t="s">
        <v>166</v>
      </c>
      <c r="L450" s="57"/>
      <c r="M450" s="14"/>
      <c r="N450" s="14" t="s">
        <v>43</v>
      </c>
      <c r="O450" s="14"/>
      <c r="P450" s="15" t="s">
        <v>441</v>
      </c>
      <c r="Q450" s="16">
        <v>14299</v>
      </c>
      <c r="R450" s="17">
        <v>45</v>
      </c>
      <c r="S450" s="18">
        <v>9044.1174999999985</v>
      </c>
      <c r="T450" s="19" t="s">
        <v>98</v>
      </c>
      <c r="U450" s="20" t="s">
        <v>115</v>
      </c>
      <c r="V450" s="22">
        <v>42</v>
      </c>
      <c r="W450" s="22">
        <v>12</v>
      </c>
      <c r="X450" s="23"/>
    </row>
    <row r="451" spans="1:24" s="1" customFormat="1" ht="12.95" customHeight="1" x14ac:dyDescent="0.3">
      <c r="A451" s="24" t="s">
        <v>23</v>
      </c>
      <c r="B451" s="24" t="s">
        <v>438</v>
      </c>
      <c r="C451" s="12" t="s">
        <v>439</v>
      </c>
      <c r="D451" s="54"/>
      <c r="E451" s="39" t="str">
        <f t="shared" si="21"/>
        <v>Еще фото</v>
      </c>
      <c r="F451" s="13"/>
      <c r="G451" s="24" t="s">
        <v>102</v>
      </c>
      <c r="H451" s="24" t="s">
        <v>90</v>
      </c>
      <c r="I451" s="24" t="s">
        <v>165</v>
      </c>
      <c r="J451" s="14" t="s">
        <v>28</v>
      </c>
      <c r="K451" s="15" t="s">
        <v>166</v>
      </c>
      <c r="L451" s="57"/>
      <c r="M451" s="14"/>
      <c r="N451" s="14" t="s">
        <v>43</v>
      </c>
      <c r="O451" s="14"/>
      <c r="P451" s="15" t="s">
        <v>441</v>
      </c>
      <c r="Q451" s="16">
        <v>14299</v>
      </c>
      <c r="R451" s="17">
        <v>45</v>
      </c>
      <c r="S451" s="18">
        <v>9044.1174999999985</v>
      </c>
      <c r="T451" s="19" t="s">
        <v>98</v>
      </c>
      <c r="U451" s="20" t="s">
        <v>116</v>
      </c>
      <c r="V451" s="22">
        <v>43</v>
      </c>
      <c r="W451" s="22">
        <v>6</v>
      </c>
      <c r="X451" s="23"/>
    </row>
    <row r="452" spans="1:24" s="1" customFormat="1" ht="18" customHeight="1" x14ac:dyDescent="0.3">
      <c r="A452" s="24" t="s">
        <v>23</v>
      </c>
      <c r="B452" s="24" t="s">
        <v>438</v>
      </c>
      <c r="C452" s="12" t="s">
        <v>439</v>
      </c>
      <c r="D452" s="55"/>
      <c r="E452" s="39" t="str">
        <f t="shared" si="21"/>
        <v>Еще фото</v>
      </c>
      <c r="F452" s="13"/>
      <c r="G452" s="24" t="s">
        <v>102</v>
      </c>
      <c r="H452" s="24" t="s">
        <v>90</v>
      </c>
      <c r="I452" s="24" t="s">
        <v>165</v>
      </c>
      <c r="J452" s="14" t="s">
        <v>28</v>
      </c>
      <c r="K452" s="15" t="s">
        <v>166</v>
      </c>
      <c r="L452" s="58"/>
      <c r="M452" s="14"/>
      <c r="N452" s="14" t="s">
        <v>43</v>
      </c>
      <c r="O452" s="14"/>
      <c r="P452" s="15" t="s">
        <v>441</v>
      </c>
      <c r="Q452" s="16">
        <v>14299</v>
      </c>
      <c r="R452" s="17">
        <v>45</v>
      </c>
      <c r="S452" s="18">
        <v>9044.1174999999985</v>
      </c>
      <c r="T452" s="19" t="s">
        <v>98</v>
      </c>
      <c r="U452" s="20" t="s">
        <v>117</v>
      </c>
      <c r="V452" s="28">
        <v>43.5</v>
      </c>
      <c r="W452" s="22">
        <v>4</v>
      </c>
      <c r="X452" s="23"/>
    </row>
    <row r="453" spans="1:24" s="1" customFormat="1" ht="108" customHeight="1" x14ac:dyDescent="0.3">
      <c r="A453" s="11" t="s">
        <v>23</v>
      </c>
      <c r="B453" s="11" t="s">
        <v>438</v>
      </c>
      <c r="C453" s="12" t="s">
        <v>442</v>
      </c>
      <c r="D453" s="27"/>
      <c r="E453" s="39" t="str">
        <f>HYPERLINK("https://www.google.ru/search?q=U37085P&amp;newwindow=1&amp;tbm=isch","Еще фото")</f>
        <v>Еще фото</v>
      </c>
      <c r="F453" s="13"/>
      <c r="G453" s="11" t="s">
        <v>102</v>
      </c>
      <c r="H453" s="11" t="s">
        <v>90</v>
      </c>
      <c r="I453" s="14" t="s">
        <v>165</v>
      </c>
      <c r="J453" s="14" t="s">
        <v>28</v>
      </c>
      <c r="K453" s="15" t="s">
        <v>166</v>
      </c>
      <c r="L453" s="14" t="s">
        <v>443</v>
      </c>
      <c r="M453" s="14"/>
      <c r="N453" s="14" t="s">
        <v>43</v>
      </c>
      <c r="O453" s="14"/>
      <c r="P453" s="15" t="s">
        <v>299</v>
      </c>
      <c r="Q453" s="16">
        <v>16499</v>
      </c>
      <c r="R453" s="17">
        <v>45</v>
      </c>
      <c r="S453" s="18">
        <v>10435.6175</v>
      </c>
      <c r="T453" s="19" t="s">
        <v>98</v>
      </c>
      <c r="U453" s="20" t="s">
        <v>112</v>
      </c>
      <c r="V453" s="28">
        <v>40.5</v>
      </c>
      <c r="W453" s="22">
        <v>1</v>
      </c>
      <c r="X453" s="23"/>
    </row>
    <row r="454" spans="1:24" s="1" customFormat="1" ht="11.1" customHeight="1" x14ac:dyDescent="0.3">
      <c r="A454" s="11" t="s">
        <v>23</v>
      </c>
      <c r="B454" s="11" t="s">
        <v>438</v>
      </c>
      <c r="C454" s="12" t="s">
        <v>444</v>
      </c>
      <c r="D454" s="53"/>
      <c r="E454" s="39" t="str">
        <f t="shared" ref="E454:E462" si="22">HYPERLINK("https://www.google.ru/search?q=U370AE&amp;newwindow=1&amp;tbm=isch","Еще фото")</f>
        <v>Еще фото</v>
      </c>
      <c r="F454" s="13"/>
      <c r="G454" s="11" t="s">
        <v>102</v>
      </c>
      <c r="H454" s="11" t="s">
        <v>90</v>
      </c>
      <c r="I454" s="14" t="s">
        <v>165</v>
      </c>
      <c r="J454" s="14" t="s">
        <v>28</v>
      </c>
      <c r="K454" s="15" t="s">
        <v>166</v>
      </c>
      <c r="L454" s="56" t="s">
        <v>445</v>
      </c>
      <c r="M454" s="14"/>
      <c r="N454" s="14" t="s">
        <v>43</v>
      </c>
      <c r="O454" s="14"/>
      <c r="P454" s="15" t="s">
        <v>301</v>
      </c>
      <c r="Q454" s="16">
        <v>18299</v>
      </c>
      <c r="R454" s="17">
        <v>45</v>
      </c>
      <c r="S454" s="18">
        <v>11574.1175</v>
      </c>
      <c r="T454" s="19" t="s">
        <v>98</v>
      </c>
      <c r="U454" s="20" t="s">
        <v>112</v>
      </c>
      <c r="V454" s="28">
        <v>40.5</v>
      </c>
      <c r="W454" s="22">
        <v>3</v>
      </c>
      <c r="X454" s="23"/>
    </row>
    <row r="455" spans="1:24" s="1" customFormat="1" ht="11.1" customHeight="1" x14ac:dyDescent="0.3">
      <c r="A455" s="24" t="s">
        <v>23</v>
      </c>
      <c r="B455" s="24" t="s">
        <v>438</v>
      </c>
      <c r="C455" s="12" t="s">
        <v>444</v>
      </c>
      <c r="D455" s="54"/>
      <c r="E455" s="39" t="str">
        <f t="shared" si="22"/>
        <v>Еще фото</v>
      </c>
      <c r="F455" s="13"/>
      <c r="G455" s="24" t="s">
        <v>102</v>
      </c>
      <c r="H455" s="24" t="s">
        <v>90</v>
      </c>
      <c r="I455" s="24" t="s">
        <v>165</v>
      </c>
      <c r="J455" s="14" t="s">
        <v>28</v>
      </c>
      <c r="K455" s="15" t="s">
        <v>166</v>
      </c>
      <c r="L455" s="57"/>
      <c r="M455" s="14"/>
      <c r="N455" s="14" t="s">
        <v>43</v>
      </c>
      <c r="O455" s="14"/>
      <c r="P455" s="15" t="s">
        <v>301</v>
      </c>
      <c r="Q455" s="16">
        <v>18299</v>
      </c>
      <c r="R455" s="17">
        <v>45</v>
      </c>
      <c r="S455" s="18">
        <v>11574.1175</v>
      </c>
      <c r="T455" s="19" t="s">
        <v>98</v>
      </c>
      <c r="U455" s="20" t="s">
        <v>107</v>
      </c>
      <c r="V455" s="22">
        <v>41</v>
      </c>
      <c r="W455" s="22">
        <v>13</v>
      </c>
      <c r="X455" s="23"/>
    </row>
    <row r="456" spans="1:24" s="1" customFormat="1" ht="11.1" customHeight="1" x14ac:dyDescent="0.3">
      <c r="A456" s="24" t="s">
        <v>23</v>
      </c>
      <c r="B456" s="24" t="s">
        <v>438</v>
      </c>
      <c r="C456" s="12" t="s">
        <v>444</v>
      </c>
      <c r="D456" s="54"/>
      <c r="E456" s="39" t="str">
        <f t="shared" si="22"/>
        <v>Еще фото</v>
      </c>
      <c r="F456" s="13"/>
      <c r="G456" s="24" t="s">
        <v>102</v>
      </c>
      <c r="H456" s="24" t="s">
        <v>90</v>
      </c>
      <c r="I456" s="24" t="s">
        <v>165</v>
      </c>
      <c r="J456" s="14" t="s">
        <v>28</v>
      </c>
      <c r="K456" s="15" t="s">
        <v>166</v>
      </c>
      <c r="L456" s="57"/>
      <c r="M456" s="14"/>
      <c r="N456" s="14" t="s">
        <v>43</v>
      </c>
      <c r="O456" s="14"/>
      <c r="P456" s="15" t="s">
        <v>301</v>
      </c>
      <c r="Q456" s="16">
        <v>18299</v>
      </c>
      <c r="R456" s="17">
        <v>45</v>
      </c>
      <c r="S456" s="18">
        <v>11574.1175</v>
      </c>
      <c r="T456" s="19" t="s">
        <v>98</v>
      </c>
      <c r="U456" s="20" t="s">
        <v>108</v>
      </c>
      <c r="V456" s="28">
        <v>41.5</v>
      </c>
      <c r="W456" s="22">
        <v>27</v>
      </c>
      <c r="X456" s="23"/>
    </row>
    <row r="457" spans="1:24" s="1" customFormat="1" ht="11.1" customHeight="1" x14ac:dyDescent="0.3">
      <c r="A457" s="24" t="s">
        <v>23</v>
      </c>
      <c r="B457" s="24" t="s">
        <v>438</v>
      </c>
      <c r="C457" s="12" t="s">
        <v>444</v>
      </c>
      <c r="D457" s="54"/>
      <c r="E457" s="39" t="str">
        <f t="shared" si="22"/>
        <v>Еще фото</v>
      </c>
      <c r="F457" s="13"/>
      <c r="G457" s="24" t="s">
        <v>102</v>
      </c>
      <c r="H457" s="24" t="s">
        <v>90</v>
      </c>
      <c r="I457" s="24" t="s">
        <v>165</v>
      </c>
      <c r="J457" s="14" t="s">
        <v>28</v>
      </c>
      <c r="K457" s="15" t="s">
        <v>166</v>
      </c>
      <c r="L457" s="57"/>
      <c r="M457" s="14"/>
      <c r="N457" s="14" t="s">
        <v>43</v>
      </c>
      <c r="O457" s="14"/>
      <c r="P457" s="15" t="s">
        <v>301</v>
      </c>
      <c r="Q457" s="16">
        <v>18299</v>
      </c>
      <c r="R457" s="17">
        <v>45</v>
      </c>
      <c r="S457" s="18">
        <v>11574.1175</v>
      </c>
      <c r="T457" s="19" t="s">
        <v>98</v>
      </c>
      <c r="U457" s="20" t="s">
        <v>115</v>
      </c>
      <c r="V457" s="22">
        <v>42</v>
      </c>
      <c r="W457" s="22">
        <v>27</v>
      </c>
      <c r="X457" s="23"/>
    </row>
    <row r="458" spans="1:24" s="1" customFormat="1" ht="11.1" customHeight="1" x14ac:dyDescent="0.3">
      <c r="A458" s="24" t="s">
        <v>23</v>
      </c>
      <c r="B458" s="24" t="s">
        <v>438</v>
      </c>
      <c r="C458" s="12" t="s">
        <v>444</v>
      </c>
      <c r="D458" s="54"/>
      <c r="E458" s="39" t="str">
        <f t="shared" si="22"/>
        <v>Еще фото</v>
      </c>
      <c r="F458" s="13"/>
      <c r="G458" s="24" t="s">
        <v>102</v>
      </c>
      <c r="H458" s="24" t="s">
        <v>90</v>
      </c>
      <c r="I458" s="24" t="s">
        <v>165</v>
      </c>
      <c r="J458" s="14" t="s">
        <v>28</v>
      </c>
      <c r="K458" s="15" t="s">
        <v>166</v>
      </c>
      <c r="L458" s="57"/>
      <c r="M458" s="14"/>
      <c r="N458" s="14" t="s">
        <v>43</v>
      </c>
      <c r="O458" s="14"/>
      <c r="P458" s="15" t="s">
        <v>301</v>
      </c>
      <c r="Q458" s="16">
        <v>18299</v>
      </c>
      <c r="R458" s="17">
        <v>45</v>
      </c>
      <c r="S458" s="18">
        <v>11574.1175</v>
      </c>
      <c r="T458" s="19" t="s">
        <v>98</v>
      </c>
      <c r="U458" s="20" t="s">
        <v>116</v>
      </c>
      <c r="V458" s="22">
        <v>43</v>
      </c>
      <c r="W458" s="22">
        <v>27</v>
      </c>
      <c r="X458" s="23"/>
    </row>
    <row r="459" spans="1:24" s="1" customFormat="1" ht="11.1" customHeight="1" x14ac:dyDescent="0.3">
      <c r="A459" s="24" t="s">
        <v>23</v>
      </c>
      <c r="B459" s="24" t="s">
        <v>438</v>
      </c>
      <c r="C459" s="12" t="s">
        <v>444</v>
      </c>
      <c r="D459" s="54"/>
      <c r="E459" s="39" t="str">
        <f t="shared" si="22"/>
        <v>Еще фото</v>
      </c>
      <c r="F459" s="13"/>
      <c r="G459" s="24" t="s">
        <v>102</v>
      </c>
      <c r="H459" s="24" t="s">
        <v>90</v>
      </c>
      <c r="I459" s="24" t="s">
        <v>165</v>
      </c>
      <c r="J459" s="14" t="s">
        <v>28</v>
      </c>
      <c r="K459" s="15" t="s">
        <v>166</v>
      </c>
      <c r="L459" s="57"/>
      <c r="M459" s="14"/>
      <c r="N459" s="14" t="s">
        <v>43</v>
      </c>
      <c r="O459" s="14"/>
      <c r="P459" s="15" t="s">
        <v>301</v>
      </c>
      <c r="Q459" s="16">
        <v>18299</v>
      </c>
      <c r="R459" s="17">
        <v>45</v>
      </c>
      <c r="S459" s="18">
        <v>11574.1175</v>
      </c>
      <c r="T459" s="19" t="s">
        <v>98</v>
      </c>
      <c r="U459" s="20" t="s">
        <v>117</v>
      </c>
      <c r="V459" s="28">
        <v>43.5</v>
      </c>
      <c r="W459" s="22">
        <v>20</v>
      </c>
      <c r="X459" s="23"/>
    </row>
    <row r="460" spans="1:24" s="1" customFormat="1" ht="11.1" customHeight="1" x14ac:dyDescent="0.3">
      <c r="A460" s="24" t="s">
        <v>23</v>
      </c>
      <c r="B460" s="24" t="s">
        <v>438</v>
      </c>
      <c r="C460" s="12" t="s">
        <v>444</v>
      </c>
      <c r="D460" s="54"/>
      <c r="E460" s="39" t="str">
        <f t="shared" si="22"/>
        <v>Еще фото</v>
      </c>
      <c r="F460" s="13"/>
      <c r="G460" s="24" t="s">
        <v>102</v>
      </c>
      <c r="H460" s="24" t="s">
        <v>90</v>
      </c>
      <c r="I460" s="24" t="s">
        <v>165</v>
      </c>
      <c r="J460" s="14" t="s">
        <v>28</v>
      </c>
      <c r="K460" s="15" t="s">
        <v>166</v>
      </c>
      <c r="L460" s="57"/>
      <c r="M460" s="14"/>
      <c r="N460" s="14" t="s">
        <v>43</v>
      </c>
      <c r="O460" s="14"/>
      <c r="P460" s="15" t="s">
        <v>301</v>
      </c>
      <c r="Q460" s="16">
        <v>18299</v>
      </c>
      <c r="R460" s="17">
        <v>45</v>
      </c>
      <c r="S460" s="18">
        <v>11574.1175</v>
      </c>
      <c r="T460" s="19" t="s">
        <v>98</v>
      </c>
      <c r="U460" s="20" t="s">
        <v>118</v>
      </c>
      <c r="V460" s="22">
        <v>44</v>
      </c>
      <c r="W460" s="22">
        <v>13</v>
      </c>
      <c r="X460" s="23"/>
    </row>
    <row r="461" spans="1:24" s="1" customFormat="1" ht="11.1" customHeight="1" x14ac:dyDescent="0.3">
      <c r="A461" s="24" t="s">
        <v>23</v>
      </c>
      <c r="B461" s="24" t="s">
        <v>438</v>
      </c>
      <c r="C461" s="12" t="s">
        <v>444</v>
      </c>
      <c r="D461" s="54"/>
      <c r="E461" s="39" t="str">
        <f t="shared" si="22"/>
        <v>Еще фото</v>
      </c>
      <c r="F461" s="13"/>
      <c r="G461" s="24" t="s">
        <v>102</v>
      </c>
      <c r="H461" s="24" t="s">
        <v>90</v>
      </c>
      <c r="I461" s="24" t="s">
        <v>165</v>
      </c>
      <c r="J461" s="14" t="s">
        <v>28</v>
      </c>
      <c r="K461" s="15" t="s">
        <v>166</v>
      </c>
      <c r="L461" s="57"/>
      <c r="M461" s="14"/>
      <c r="N461" s="14" t="s">
        <v>43</v>
      </c>
      <c r="O461" s="14"/>
      <c r="P461" s="15" t="s">
        <v>301</v>
      </c>
      <c r="Q461" s="16">
        <v>18299</v>
      </c>
      <c r="R461" s="17">
        <v>45</v>
      </c>
      <c r="S461" s="18">
        <v>11574.1175</v>
      </c>
      <c r="T461" s="19" t="s">
        <v>98</v>
      </c>
      <c r="U461" s="20" t="s">
        <v>113</v>
      </c>
      <c r="V461" s="28">
        <v>44.5</v>
      </c>
      <c r="W461" s="22">
        <v>13</v>
      </c>
      <c r="X461" s="23"/>
    </row>
    <row r="462" spans="1:24" s="1" customFormat="1" ht="11.1" customHeight="1" x14ac:dyDescent="0.3">
      <c r="A462" s="24" t="s">
        <v>23</v>
      </c>
      <c r="B462" s="24" t="s">
        <v>438</v>
      </c>
      <c r="C462" s="12" t="s">
        <v>444</v>
      </c>
      <c r="D462" s="55"/>
      <c r="E462" s="39" t="str">
        <f t="shared" si="22"/>
        <v>Еще фото</v>
      </c>
      <c r="F462" s="13"/>
      <c r="G462" s="24" t="s">
        <v>102</v>
      </c>
      <c r="H462" s="24" t="s">
        <v>90</v>
      </c>
      <c r="I462" s="24" t="s">
        <v>165</v>
      </c>
      <c r="J462" s="14" t="s">
        <v>28</v>
      </c>
      <c r="K462" s="15" t="s">
        <v>166</v>
      </c>
      <c r="L462" s="58"/>
      <c r="M462" s="14"/>
      <c r="N462" s="14" t="s">
        <v>43</v>
      </c>
      <c r="O462" s="14"/>
      <c r="P462" s="15" t="s">
        <v>301</v>
      </c>
      <c r="Q462" s="16">
        <v>18299</v>
      </c>
      <c r="R462" s="17">
        <v>45</v>
      </c>
      <c r="S462" s="18">
        <v>11574.1175</v>
      </c>
      <c r="T462" s="19" t="s">
        <v>98</v>
      </c>
      <c r="U462" s="20" t="s">
        <v>119</v>
      </c>
      <c r="V462" s="28">
        <v>45.5</v>
      </c>
      <c r="W462" s="22">
        <v>7</v>
      </c>
      <c r="X462" s="23"/>
    </row>
    <row r="463" spans="1:24" s="1" customFormat="1" ht="51.95" customHeight="1" x14ac:dyDescent="0.3">
      <c r="A463" s="11" t="s">
        <v>23</v>
      </c>
      <c r="B463" s="11" t="s">
        <v>438</v>
      </c>
      <c r="C463" s="12" t="s">
        <v>446</v>
      </c>
      <c r="D463" s="59"/>
      <c r="E463" s="39" t="str">
        <f>HYPERLINK("https://www.google.ru/search?q=U370CC&amp;newwindow=1&amp;tbm=isch","Еще фото")</f>
        <v>Еще фото</v>
      </c>
      <c r="F463" s="13"/>
      <c r="G463" s="11" t="s">
        <v>102</v>
      </c>
      <c r="H463" s="11" t="s">
        <v>90</v>
      </c>
      <c r="I463" s="14" t="s">
        <v>165</v>
      </c>
      <c r="J463" s="14" t="s">
        <v>28</v>
      </c>
      <c r="K463" s="15" t="s">
        <v>166</v>
      </c>
      <c r="L463" s="56" t="s">
        <v>447</v>
      </c>
      <c r="M463" s="14"/>
      <c r="N463" s="14" t="s">
        <v>43</v>
      </c>
      <c r="O463" s="14"/>
      <c r="P463" s="15" t="s">
        <v>256</v>
      </c>
      <c r="Q463" s="16">
        <v>17699</v>
      </c>
      <c r="R463" s="17">
        <v>45</v>
      </c>
      <c r="S463" s="18">
        <v>11194.6175</v>
      </c>
      <c r="T463" s="19" t="s">
        <v>98</v>
      </c>
      <c r="U463" s="20" t="s">
        <v>197</v>
      </c>
      <c r="V463" s="22">
        <v>35</v>
      </c>
      <c r="W463" s="22">
        <v>1</v>
      </c>
      <c r="X463" s="23"/>
    </row>
    <row r="464" spans="1:24" s="1" customFormat="1" ht="60.95" customHeight="1" x14ac:dyDescent="0.3">
      <c r="A464" s="24" t="s">
        <v>23</v>
      </c>
      <c r="B464" s="24" t="s">
        <v>438</v>
      </c>
      <c r="C464" s="12" t="s">
        <v>446</v>
      </c>
      <c r="D464" s="60"/>
      <c r="E464" s="39" t="str">
        <f>HYPERLINK("https://www.google.ru/search?q=U370CC&amp;newwindow=1&amp;tbm=isch","Еще фото")</f>
        <v>Еще фото</v>
      </c>
      <c r="F464" s="13"/>
      <c r="G464" s="24" t="s">
        <v>102</v>
      </c>
      <c r="H464" s="24" t="s">
        <v>90</v>
      </c>
      <c r="I464" s="24" t="s">
        <v>165</v>
      </c>
      <c r="J464" s="14" t="s">
        <v>28</v>
      </c>
      <c r="K464" s="15" t="s">
        <v>166</v>
      </c>
      <c r="L464" s="58"/>
      <c r="M464" s="14"/>
      <c r="N464" s="14" t="s">
        <v>43</v>
      </c>
      <c r="O464" s="14"/>
      <c r="P464" s="15" t="s">
        <v>256</v>
      </c>
      <c r="Q464" s="16">
        <v>17699</v>
      </c>
      <c r="R464" s="17">
        <v>45</v>
      </c>
      <c r="S464" s="18">
        <v>11194.6175</v>
      </c>
      <c r="T464" s="19" t="s">
        <v>98</v>
      </c>
      <c r="U464" s="20" t="s">
        <v>107</v>
      </c>
      <c r="V464" s="22">
        <v>41</v>
      </c>
      <c r="W464" s="22">
        <v>1</v>
      </c>
      <c r="X464" s="23"/>
    </row>
    <row r="465" spans="1:24" s="1" customFormat="1" ht="26.1" customHeight="1" x14ac:dyDescent="0.3">
      <c r="A465" s="11" t="s">
        <v>23</v>
      </c>
      <c r="B465" s="11" t="s">
        <v>330</v>
      </c>
      <c r="C465" s="12" t="s">
        <v>448</v>
      </c>
      <c r="D465" s="53"/>
      <c r="E465" s="39" t="str">
        <f>HYPERLINK("https://www.google.ru/search?q=U4084OJ&amp;newwindow=1&amp;tbm=isch","Еще фото")</f>
        <v>Еще фото</v>
      </c>
      <c r="F465" s="13"/>
      <c r="G465" s="11" t="s">
        <v>102</v>
      </c>
      <c r="H465" s="11" t="s">
        <v>90</v>
      </c>
      <c r="I465" s="14" t="s">
        <v>165</v>
      </c>
      <c r="J465" s="14" t="s">
        <v>28</v>
      </c>
      <c r="K465" s="15" t="s">
        <v>166</v>
      </c>
      <c r="L465" s="56" t="s">
        <v>449</v>
      </c>
      <c r="M465" s="14"/>
      <c r="N465" s="14" t="s">
        <v>58</v>
      </c>
      <c r="O465" s="14"/>
      <c r="P465" s="15" t="s">
        <v>111</v>
      </c>
      <c r="Q465" s="16">
        <v>12399</v>
      </c>
      <c r="R465" s="17">
        <v>45</v>
      </c>
      <c r="S465" s="18">
        <v>7842.3674999999994</v>
      </c>
      <c r="T465" s="19" t="s">
        <v>98</v>
      </c>
      <c r="U465" s="20" t="s">
        <v>177</v>
      </c>
      <c r="V465" s="28">
        <v>36.5</v>
      </c>
      <c r="W465" s="22">
        <v>1</v>
      </c>
      <c r="X465" s="23"/>
    </row>
    <row r="466" spans="1:24" s="1" customFormat="1" ht="26.1" customHeight="1" x14ac:dyDescent="0.3">
      <c r="A466" s="24" t="s">
        <v>23</v>
      </c>
      <c r="B466" s="24" t="s">
        <v>330</v>
      </c>
      <c r="C466" s="12" t="s">
        <v>448</v>
      </c>
      <c r="D466" s="54"/>
      <c r="E466" s="39" t="str">
        <f>HYPERLINK("https://www.google.ru/search?q=U4084OJ&amp;newwindow=1&amp;tbm=isch","Еще фото")</f>
        <v>Еще фото</v>
      </c>
      <c r="F466" s="13"/>
      <c r="G466" s="24" t="s">
        <v>102</v>
      </c>
      <c r="H466" s="24" t="s">
        <v>90</v>
      </c>
      <c r="I466" s="24" t="s">
        <v>165</v>
      </c>
      <c r="J466" s="14" t="s">
        <v>28</v>
      </c>
      <c r="K466" s="15" t="s">
        <v>166</v>
      </c>
      <c r="L466" s="57"/>
      <c r="M466" s="14"/>
      <c r="N466" s="14" t="s">
        <v>58</v>
      </c>
      <c r="O466" s="14"/>
      <c r="P466" s="15" t="s">
        <v>111</v>
      </c>
      <c r="Q466" s="16">
        <v>12399</v>
      </c>
      <c r="R466" s="17">
        <v>45</v>
      </c>
      <c r="S466" s="18">
        <v>7842.3674999999994</v>
      </c>
      <c r="T466" s="19" t="s">
        <v>98</v>
      </c>
      <c r="U466" s="20" t="s">
        <v>186</v>
      </c>
      <c r="V466" s="28">
        <v>37.5</v>
      </c>
      <c r="W466" s="22">
        <v>1</v>
      </c>
      <c r="X466" s="23"/>
    </row>
    <row r="467" spans="1:24" s="1" customFormat="1" ht="26.1" customHeight="1" x14ac:dyDescent="0.3">
      <c r="A467" s="24" t="s">
        <v>23</v>
      </c>
      <c r="B467" s="24" t="s">
        <v>330</v>
      </c>
      <c r="C467" s="12" t="s">
        <v>448</v>
      </c>
      <c r="D467" s="54"/>
      <c r="E467" s="39" t="str">
        <f>HYPERLINK("https://www.google.ru/search?q=U4084OJ&amp;newwindow=1&amp;tbm=isch","Еще фото")</f>
        <v>Еще фото</v>
      </c>
      <c r="F467" s="13"/>
      <c r="G467" s="24" t="s">
        <v>102</v>
      </c>
      <c r="H467" s="24" t="s">
        <v>90</v>
      </c>
      <c r="I467" s="24" t="s">
        <v>165</v>
      </c>
      <c r="J467" s="14" t="s">
        <v>28</v>
      </c>
      <c r="K467" s="15" t="s">
        <v>166</v>
      </c>
      <c r="L467" s="57"/>
      <c r="M467" s="14"/>
      <c r="N467" s="14" t="s">
        <v>58</v>
      </c>
      <c r="O467" s="14"/>
      <c r="P467" s="15" t="s">
        <v>111</v>
      </c>
      <c r="Q467" s="16">
        <v>12399</v>
      </c>
      <c r="R467" s="17">
        <v>45</v>
      </c>
      <c r="S467" s="18">
        <v>7842.3674999999994</v>
      </c>
      <c r="T467" s="19" t="s">
        <v>98</v>
      </c>
      <c r="U467" s="20" t="s">
        <v>157</v>
      </c>
      <c r="V467" s="28">
        <v>39.5</v>
      </c>
      <c r="W467" s="22">
        <v>1</v>
      </c>
      <c r="X467" s="23"/>
    </row>
    <row r="468" spans="1:24" s="1" customFormat="1" ht="26.1" customHeight="1" x14ac:dyDescent="0.3">
      <c r="A468" s="24" t="s">
        <v>23</v>
      </c>
      <c r="B468" s="24" t="s">
        <v>330</v>
      </c>
      <c r="C468" s="12" t="s">
        <v>448</v>
      </c>
      <c r="D468" s="55"/>
      <c r="E468" s="39" t="str">
        <f>HYPERLINK("https://www.google.ru/search?q=U4084OJ&amp;newwindow=1&amp;tbm=isch","Еще фото")</f>
        <v>Еще фото</v>
      </c>
      <c r="F468" s="13"/>
      <c r="G468" s="24" t="s">
        <v>102</v>
      </c>
      <c r="H468" s="24" t="s">
        <v>90</v>
      </c>
      <c r="I468" s="24" t="s">
        <v>165</v>
      </c>
      <c r="J468" s="14" t="s">
        <v>28</v>
      </c>
      <c r="K468" s="15" t="s">
        <v>166</v>
      </c>
      <c r="L468" s="58"/>
      <c r="M468" s="14"/>
      <c r="N468" s="14" t="s">
        <v>58</v>
      </c>
      <c r="O468" s="14"/>
      <c r="P468" s="15" t="s">
        <v>111</v>
      </c>
      <c r="Q468" s="16">
        <v>12399</v>
      </c>
      <c r="R468" s="17">
        <v>45</v>
      </c>
      <c r="S468" s="18">
        <v>7842.3674999999994</v>
      </c>
      <c r="T468" s="19" t="s">
        <v>98</v>
      </c>
      <c r="U468" s="20" t="s">
        <v>112</v>
      </c>
      <c r="V468" s="28">
        <v>40.5</v>
      </c>
      <c r="W468" s="22">
        <v>1</v>
      </c>
      <c r="X468" s="23"/>
    </row>
    <row r="469" spans="1:24" s="1" customFormat="1" ht="35.1" customHeight="1" x14ac:dyDescent="0.3">
      <c r="A469" s="11" t="s">
        <v>23</v>
      </c>
      <c r="B469" s="11" t="s">
        <v>330</v>
      </c>
      <c r="C469" s="12" t="s">
        <v>450</v>
      </c>
      <c r="D469" s="53"/>
      <c r="E469" s="39" t="str">
        <f>HYPERLINK("https://www.google.ru/search?q=U4086LR&amp;newwindow=1&amp;tbm=isch","Еще фото")</f>
        <v>Еще фото</v>
      </c>
      <c r="F469" s="13"/>
      <c r="G469" s="11" t="s">
        <v>102</v>
      </c>
      <c r="H469" s="11" t="s">
        <v>90</v>
      </c>
      <c r="I469" s="14" t="s">
        <v>165</v>
      </c>
      <c r="J469" s="14" t="s">
        <v>28</v>
      </c>
      <c r="K469" s="15" t="s">
        <v>166</v>
      </c>
      <c r="L469" s="56" t="s">
        <v>451</v>
      </c>
      <c r="M469" s="14"/>
      <c r="N469" s="14" t="s">
        <v>175</v>
      </c>
      <c r="O469" s="14"/>
      <c r="P469" s="15" t="s">
        <v>384</v>
      </c>
      <c r="Q469" s="16">
        <v>12399</v>
      </c>
      <c r="R469" s="17">
        <v>45</v>
      </c>
      <c r="S469" s="18">
        <v>7842.3674999999994</v>
      </c>
      <c r="T469" s="19" t="s">
        <v>98</v>
      </c>
      <c r="U469" s="20" t="s">
        <v>112</v>
      </c>
      <c r="V469" s="28">
        <v>40.5</v>
      </c>
      <c r="W469" s="22">
        <v>1</v>
      </c>
      <c r="X469" s="23"/>
    </row>
    <row r="470" spans="1:24" s="1" customFormat="1" ht="35.1" customHeight="1" x14ac:dyDescent="0.3">
      <c r="A470" s="24" t="s">
        <v>23</v>
      </c>
      <c r="B470" s="24" t="s">
        <v>330</v>
      </c>
      <c r="C470" s="12" t="s">
        <v>450</v>
      </c>
      <c r="D470" s="54"/>
      <c r="E470" s="39" t="str">
        <f>HYPERLINK("https://www.google.ru/search?q=U4086LR&amp;newwindow=1&amp;tbm=isch","Еще фото")</f>
        <v>Еще фото</v>
      </c>
      <c r="F470" s="13"/>
      <c r="G470" s="24" t="s">
        <v>102</v>
      </c>
      <c r="H470" s="24" t="s">
        <v>90</v>
      </c>
      <c r="I470" s="24" t="s">
        <v>165</v>
      </c>
      <c r="J470" s="14" t="s">
        <v>28</v>
      </c>
      <c r="K470" s="15" t="s">
        <v>166</v>
      </c>
      <c r="L470" s="57"/>
      <c r="M470" s="14"/>
      <c r="N470" s="14" t="s">
        <v>175</v>
      </c>
      <c r="O470" s="14"/>
      <c r="P470" s="15" t="s">
        <v>384</v>
      </c>
      <c r="Q470" s="16">
        <v>12399</v>
      </c>
      <c r="R470" s="17">
        <v>45</v>
      </c>
      <c r="S470" s="18">
        <v>7842.3674999999994</v>
      </c>
      <c r="T470" s="19" t="s">
        <v>98</v>
      </c>
      <c r="U470" s="20" t="s">
        <v>115</v>
      </c>
      <c r="V470" s="22">
        <v>42</v>
      </c>
      <c r="W470" s="22">
        <v>1</v>
      </c>
      <c r="X470" s="23"/>
    </row>
    <row r="471" spans="1:24" s="1" customFormat="1" ht="36.950000000000003" customHeight="1" x14ac:dyDescent="0.3">
      <c r="A471" s="24" t="s">
        <v>23</v>
      </c>
      <c r="B471" s="24" t="s">
        <v>330</v>
      </c>
      <c r="C471" s="12" t="s">
        <v>450</v>
      </c>
      <c r="D471" s="55"/>
      <c r="E471" s="39" t="str">
        <f>HYPERLINK("https://www.google.ru/search?q=U4086LR&amp;newwindow=1&amp;tbm=isch","Еще фото")</f>
        <v>Еще фото</v>
      </c>
      <c r="F471" s="13"/>
      <c r="G471" s="24" t="s">
        <v>102</v>
      </c>
      <c r="H471" s="24" t="s">
        <v>90</v>
      </c>
      <c r="I471" s="24" t="s">
        <v>165</v>
      </c>
      <c r="J471" s="14" t="s">
        <v>28</v>
      </c>
      <c r="K471" s="15" t="s">
        <v>166</v>
      </c>
      <c r="L471" s="58"/>
      <c r="M471" s="14"/>
      <c r="N471" s="14" t="s">
        <v>175</v>
      </c>
      <c r="O471" s="14"/>
      <c r="P471" s="15" t="s">
        <v>384</v>
      </c>
      <c r="Q471" s="16">
        <v>12399</v>
      </c>
      <c r="R471" s="17">
        <v>45</v>
      </c>
      <c r="S471" s="18">
        <v>7842.3674999999994</v>
      </c>
      <c r="T471" s="19" t="s">
        <v>98</v>
      </c>
      <c r="U471" s="20" t="s">
        <v>117</v>
      </c>
      <c r="V471" s="28">
        <v>43.5</v>
      </c>
      <c r="W471" s="22">
        <v>2</v>
      </c>
      <c r="X471" s="23"/>
    </row>
    <row r="472" spans="1:24" s="1" customFormat="1" ht="108" customHeight="1" x14ac:dyDescent="0.3">
      <c r="A472" s="11" t="s">
        <v>23</v>
      </c>
      <c r="B472" s="11" t="s">
        <v>452</v>
      </c>
      <c r="C472" s="12" t="s">
        <v>453</v>
      </c>
      <c r="D472" s="27"/>
      <c r="E472" s="39" t="str">
        <f>HYPERLINK("https://www.google.ru/search?q=U4717CF&amp;newwindow=1&amp;tbm=isch","Еще фото")</f>
        <v>Еще фото</v>
      </c>
      <c r="F472" s="13"/>
      <c r="G472" s="11" t="s">
        <v>102</v>
      </c>
      <c r="H472" s="11" t="s">
        <v>90</v>
      </c>
      <c r="I472" s="14" t="s">
        <v>165</v>
      </c>
      <c r="J472" s="14" t="s">
        <v>28</v>
      </c>
      <c r="K472" s="15" t="s">
        <v>166</v>
      </c>
      <c r="L472" s="14" t="s">
        <v>454</v>
      </c>
      <c r="M472" s="14"/>
      <c r="N472" s="14" t="s">
        <v>43</v>
      </c>
      <c r="O472" s="14"/>
      <c r="P472" s="15" t="s">
        <v>455</v>
      </c>
      <c r="Q472" s="16">
        <v>14899</v>
      </c>
      <c r="R472" s="17">
        <v>45</v>
      </c>
      <c r="S472" s="18">
        <v>9423.6175000000003</v>
      </c>
      <c r="T472" s="19" t="s">
        <v>98</v>
      </c>
      <c r="U472" s="20" t="s">
        <v>186</v>
      </c>
      <c r="V472" s="28">
        <v>37.5</v>
      </c>
      <c r="W472" s="22">
        <v>1</v>
      </c>
      <c r="X472" s="23"/>
    </row>
    <row r="473" spans="1:24" s="1" customFormat="1" ht="108" customHeight="1" x14ac:dyDescent="0.3">
      <c r="A473" s="11" t="s">
        <v>23</v>
      </c>
      <c r="B473" s="11" t="s">
        <v>452</v>
      </c>
      <c r="C473" s="12" t="s">
        <v>456</v>
      </c>
      <c r="D473" s="27"/>
      <c r="E473" s="39" t="str">
        <f>HYPERLINK("https://www.google.ru/search?q=U4717K6&amp;newwindow=1&amp;tbm=isch","Еще фото")</f>
        <v>Еще фото</v>
      </c>
      <c r="F473" s="13"/>
      <c r="G473" s="11" t="s">
        <v>102</v>
      </c>
      <c r="H473" s="11" t="s">
        <v>90</v>
      </c>
      <c r="I473" s="14" t="s">
        <v>165</v>
      </c>
      <c r="J473" s="14" t="s">
        <v>28</v>
      </c>
      <c r="K473" s="15" t="s">
        <v>166</v>
      </c>
      <c r="L473" s="14" t="s">
        <v>454</v>
      </c>
      <c r="M473" s="14"/>
      <c r="N473" s="14" t="s">
        <v>31</v>
      </c>
      <c r="O473" s="14"/>
      <c r="P473" s="15" t="s">
        <v>455</v>
      </c>
      <c r="Q473" s="16">
        <v>12199</v>
      </c>
      <c r="R473" s="17">
        <v>45</v>
      </c>
      <c r="S473" s="18">
        <v>7715.8674999999994</v>
      </c>
      <c r="T473" s="19" t="s">
        <v>98</v>
      </c>
      <c r="U473" s="20" t="s">
        <v>117</v>
      </c>
      <c r="V473" s="28">
        <v>43.5</v>
      </c>
      <c r="W473" s="22">
        <v>1</v>
      </c>
      <c r="X473" s="23"/>
    </row>
    <row r="474" spans="1:24" s="1" customFormat="1" ht="108" customHeight="1" x14ac:dyDescent="0.3">
      <c r="A474" s="11" t="s">
        <v>23</v>
      </c>
      <c r="B474" s="11" t="s">
        <v>457</v>
      </c>
      <c r="C474" s="12" t="s">
        <v>458</v>
      </c>
      <c r="D474" s="27"/>
      <c r="E474" s="39" t="str">
        <f>HYPERLINK("https://www.google.ru/search?q=U471AI&amp;newwindow=1&amp;tbm=isch","Еще фото")</f>
        <v>Еще фото</v>
      </c>
      <c r="F474" s="13"/>
      <c r="G474" s="11" t="s">
        <v>102</v>
      </c>
      <c r="H474" s="11" t="s">
        <v>90</v>
      </c>
      <c r="I474" s="14" t="s">
        <v>165</v>
      </c>
      <c r="J474" s="14" t="s">
        <v>28</v>
      </c>
      <c r="K474" s="15" t="s">
        <v>166</v>
      </c>
      <c r="L474" s="14" t="s">
        <v>459</v>
      </c>
      <c r="M474" s="14"/>
      <c r="N474" s="14" t="s">
        <v>58</v>
      </c>
      <c r="O474" s="14"/>
      <c r="P474" s="15" t="s">
        <v>301</v>
      </c>
      <c r="Q474" s="16">
        <v>13699</v>
      </c>
      <c r="R474" s="17">
        <v>45</v>
      </c>
      <c r="S474" s="18">
        <v>8664.6174999999985</v>
      </c>
      <c r="T474" s="19" t="s">
        <v>98</v>
      </c>
      <c r="U474" s="20" t="s">
        <v>107</v>
      </c>
      <c r="V474" s="22">
        <v>41</v>
      </c>
      <c r="W474" s="22">
        <v>1</v>
      </c>
      <c r="X474" s="23"/>
    </row>
    <row r="475" spans="1:24" s="1" customFormat="1" ht="108" customHeight="1" x14ac:dyDescent="0.3">
      <c r="A475" s="11" t="s">
        <v>23</v>
      </c>
      <c r="B475" s="11" t="s">
        <v>214</v>
      </c>
      <c r="C475" s="12" t="s">
        <v>460</v>
      </c>
      <c r="D475" s="27"/>
      <c r="E475" s="39" t="str">
        <f>HYPERLINK("https://www.google.ru/search?q=U509BC&amp;newwindow=1&amp;tbm=isch","Еще фото")</f>
        <v>Еще фото</v>
      </c>
      <c r="F475" s="13"/>
      <c r="G475" s="11" t="s">
        <v>102</v>
      </c>
      <c r="H475" s="11" t="s">
        <v>90</v>
      </c>
      <c r="I475" s="14" t="s">
        <v>165</v>
      </c>
      <c r="J475" s="14" t="s">
        <v>28</v>
      </c>
      <c r="K475" s="15" t="s">
        <v>166</v>
      </c>
      <c r="L475" s="14" t="s">
        <v>216</v>
      </c>
      <c r="M475" s="14"/>
      <c r="N475" s="14" t="s">
        <v>31</v>
      </c>
      <c r="O475" s="14"/>
      <c r="P475" s="15" t="s">
        <v>217</v>
      </c>
      <c r="Q475" s="16">
        <v>14999</v>
      </c>
      <c r="R475" s="17">
        <v>45</v>
      </c>
      <c r="S475" s="18">
        <v>9486.8675000000003</v>
      </c>
      <c r="T475" s="19" t="s">
        <v>98</v>
      </c>
      <c r="U475" s="20" t="s">
        <v>108</v>
      </c>
      <c r="V475" s="28">
        <v>41.5</v>
      </c>
      <c r="W475" s="22">
        <v>9</v>
      </c>
      <c r="X475" s="23"/>
    </row>
    <row r="476" spans="1:24" s="1" customFormat="1" ht="35.1" customHeight="1" x14ac:dyDescent="0.3">
      <c r="A476" s="11" t="s">
        <v>23</v>
      </c>
      <c r="B476" s="11" t="s">
        <v>214</v>
      </c>
      <c r="C476" s="12" t="s">
        <v>461</v>
      </c>
      <c r="D476" s="53"/>
      <c r="E476" s="39" t="str">
        <f>HYPERLINK("https://www.google.ru/search?q=U509E1&amp;newwindow=1&amp;tbm=isch","Еще фото")</f>
        <v>Еще фото</v>
      </c>
      <c r="F476" s="13"/>
      <c r="G476" s="11" t="s">
        <v>102</v>
      </c>
      <c r="H476" s="11" t="s">
        <v>90</v>
      </c>
      <c r="I476" s="14" t="s">
        <v>165</v>
      </c>
      <c r="J476" s="14" t="s">
        <v>28</v>
      </c>
      <c r="K476" s="15" t="s">
        <v>166</v>
      </c>
      <c r="L476" s="56" t="s">
        <v>216</v>
      </c>
      <c r="M476" s="14"/>
      <c r="N476" s="14" t="s">
        <v>43</v>
      </c>
      <c r="O476" s="14"/>
      <c r="P476" s="15" t="s">
        <v>217</v>
      </c>
      <c r="Q476" s="16">
        <v>14999</v>
      </c>
      <c r="R476" s="17">
        <v>45</v>
      </c>
      <c r="S476" s="18">
        <v>9486.8675000000003</v>
      </c>
      <c r="T476" s="19" t="s">
        <v>98</v>
      </c>
      <c r="U476" s="20" t="s">
        <v>112</v>
      </c>
      <c r="V476" s="28">
        <v>40.5</v>
      </c>
      <c r="W476" s="22">
        <v>5</v>
      </c>
      <c r="X476" s="23"/>
    </row>
    <row r="477" spans="1:24" s="1" customFormat="1" ht="35.1" customHeight="1" x14ac:dyDescent="0.3">
      <c r="A477" s="24" t="s">
        <v>23</v>
      </c>
      <c r="B477" s="24" t="s">
        <v>214</v>
      </c>
      <c r="C477" s="12" t="s">
        <v>461</v>
      </c>
      <c r="D477" s="54"/>
      <c r="E477" s="39" t="str">
        <f>HYPERLINK("https://www.google.ru/search?q=U509E1&amp;newwindow=1&amp;tbm=isch","Еще фото")</f>
        <v>Еще фото</v>
      </c>
      <c r="F477" s="13"/>
      <c r="G477" s="24" t="s">
        <v>102</v>
      </c>
      <c r="H477" s="24" t="s">
        <v>90</v>
      </c>
      <c r="I477" s="24" t="s">
        <v>165</v>
      </c>
      <c r="J477" s="14" t="s">
        <v>28</v>
      </c>
      <c r="K477" s="15" t="s">
        <v>166</v>
      </c>
      <c r="L477" s="57"/>
      <c r="M477" s="14"/>
      <c r="N477" s="14" t="s">
        <v>43</v>
      </c>
      <c r="O477" s="14"/>
      <c r="P477" s="15" t="s">
        <v>217</v>
      </c>
      <c r="Q477" s="16">
        <v>14999</v>
      </c>
      <c r="R477" s="17">
        <v>45</v>
      </c>
      <c r="S477" s="18">
        <v>9486.8675000000003</v>
      </c>
      <c r="T477" s="19" t="s">
        <v>98</v>
      </c>
      <c r="U477" s="20" t="s">
        <v>107</v>
      </c>
      <c r="V477" s="22">
        <v>41</v>
      </c>
      <c r="W477" s="22">
        <v>1</v>
      </c>
      <c r="X477" s="23"/>
    </row>
    <row r="478" spans="1:24" s="1" customFormat="1" ht="36.950000000000003" customHeight="1" x14ac:dyDescent="0.3">
      <c r="A478" s="24" t="s">
        <v>23</v>
      </c>
      <c r="B478" s="24" t="s">
        <v>214</v>
      </c>
      <c r="C478" s="12" t="s">
        <v>461</v>
      </c>
      <c r="D478" s="55"/>
      <c r="E478" s="39" t="str">
        <f>HYPERLINK("https://www.google.ru/search?q=U509E1&amp;newwindow=1&amp;tbm=isch","Еще фото")</f>
        <v>Еще фото</v>
      </c>
      <c r="F478" s="13"/>
      <c r="G478" s="24" t="s">
        <v>102</v>
      </c>
      <c r="H478" s="24" t="s">
        <v>90</v>
      </c>
      <c r="I478" s="24" t="s">
        <v>165</v>
      </c>
      <c r="J478" s="14" t="s">
        <v>28</v>
      </c>
      <c r="K478" s="15" t="s">
        <v>166</v>
      </c>
      <c r="L478" s="58"/>
      <c r="M478" s="14"/>
      <c r="N478" s="14" t="s">
        <v>43</v>
      </c>
      <c r="O478" s="14"/>
      <c r="P478" s="15" t="s">
        <v>217</v>
      </c>
      <c r="Q478" s="16">
        <v>14999</v>
      </c>
      <c r="R478" s="17">
        <v>45</v>
      </c>
      <c r="S478" s="18">
        <v>9486.8675000000003</v>
      </c>
      <c r="T478" s="19" t="s">
        <v>98</v>
      </c>
      <c r="U478" s="20" t="s">
        <v>108</v>
      </c>
      <c r="V478" s="28">
        <v>41.5</v>
      </c>
      <c r="W478" s="22">
        <v>6</v>
      </c>
      <c r="X478" s="23"/>
    </row>
    <row r="479" spans="1:24" s="1" customFormat="1" ht="51.95" customHeight="1" x14ac:dyDescent="0.3">
      <c r="A479" s="11" t="s">
        <v>23</v>
      </c>
      <c r="B479" s="11" t="s">
        <v>338</v>
      </c>
      <c r="C479" s="12" t="s">
        <v>462</v>
      </c>
      <c r="D479" s="59"/>
      <c r="E479" s="39" t="str">
        <f>HYPERLINK("https://www.google.ru/search?q=U53053T&amp;newwindow=1&amp;tbm=isch","Еще фото")</f>
        <v>Еще фото</v>
      </c>
      <c r="F479" s="13"/>
      <c r="G479" s="11" t="s">
        <v>102</v>
      </c>
      <c r="H479" s="11" t="s">
        <v>90</v>
      </c>
      <c r="I479" s="14" t="s">
        <v>165</v>
      </c>
      <c r="J479" s="14" t="s">
        <v>28</v>
      </c>
      <c r="K479" s="15" t="s">
        <v>166</v>
      </c>
      <c r="L479" s="56" t="s">
        <v>463</v>
      </c>
      <c r="M479" s="14"/>
      <c r="N479" s="14" t="s">
        <v>175</v>
      </c>
      <c r="O479" s="14"/>
      <c r="P479" s="15" t="s">
        <v>150</v>
      </c>
      <c r="Q479" s="16">
        <v>13999</v>
      </c>
      <c r="R479" s="17">
        <v>45</v>
      </c>
      <c r="S479" s="18">
        <v>8854.3674999999985</v>
      </c>
      <c r="T479" s="19" t="s">
        <v>98</v>
      </c>
      <c r="U479" s="20" t="s">
        <v>115</v>
      </c>
      <c r="V479" s="22">
        <v>42</v>
      </c>
      <c r="W479" s="22">
        <v>7</v>
      </c>
      <c r="X479" s="23"/>
    </row>
    <row r="480" spans="1:24" s="1" customFormat="1" ht="60.95" customHeight="1" x14ac:dyDescent="0.3">
      <c r="A480" s="24" t="s">
        <v>23</v>
      </c>
      <c r="B480" s="24" t="s">
        <v>338</v>
      </c>
      <c r="C480" s="12" t="s">
        <v>462</v>
      </c>
      <c r="D480" s="60"/>
      <c r="E480" s="39" t="str">
        <f>HYPERLINK("https://www.google.ru/search?q=U53053T&amp;newwindow=1&amp;tbm=isch","Еще фото")</f>
        <v>Еще фото</v>
      </c>
      <c r="F480" s="13"/>
      <c r="G480" s="24" t="s">
        <v>102</v>
      </c>
      <c r="H480" s="24" t="s">
        <v>90</v>
      </c>
      <c r="I480" s="24" t="s">
        <v>165</v>
      </c>
      <c r="J480" s="14" t="s">
        <v>28</v>
      </c>
      <c r="K480" s="15" t="s">
        <v>166</v>
      </c>
      <c r="L480" s="58"/>
      <c r="M480" s="14"/>
      <c r="N480" s="14" t="s">
        <v>175</v>
      </c>
      <c r="O480" s="14"/>
      <c r="P480" s="15" t="s">
        <v>150</v>
      </c>
      <c r="Q480" s="16">
        <v>13999</v>
      </c>
      <c r="R480" s="17">
        <v>45</v>
      </c>
      <c r="S480" s="18">
        <v>8854.3674999999985</v>
      </c>
      <c r="T480" s="19" t="s">
        <v>98</v>
      </c>
      <c r="U480" s="20" t="s">
        <v>116</v>
      </c>
      <c r="V480" s="22">
        <v>43</v>
      </c>
      <c r="W480" s="22">
        <v>2</v>
      </c>
      <c r="X480" s="23"/>
    </row>
    <row r="481" spans="1:24" s="1" customFormat="1" ht="51.95" customHeight="1" x14ac:dyDescent="0.3">
      <c r="A481" s="11" t="s">
        <v>23</v>
      </c>
      <c r="B481" s="11" t="s">
        <v>338</v>
      </c>
      <c r="C481" s="12" t="s">
        <v>464</v>
      </c>
      <c r="D481" s="59"/>
      <c r="E481" s="39" t="str">
        <f>HYPERLINK("https://www.google.ru/search?q=U5308EL&amp;newwindow=1&amp;tbm=isch","Еще фото")</f>
        <v>Еще фото</v>
      </c>
      <c r="F481" s="30" t="s">
        <v>138</v>
      </c>
      <c r="G481" s="11" t="s">
        <v>102</v>
      </c>
      <c r="H481" s="11" t="s">
        <v>90</v>
      </c>
      <c r="I481" s="14" t="s">
        <v>165</v>
      </c>
      <c r="J481" s="14" t="s">
        <v>28</v>
      </c>
      <c r="K481" s="15" t="s">
        <v>166</v>
      </c>
      <c r="L481" s="56" t="s">
        <v>465</v>
      </c>
      <c r="M481" s="14"/>
      <c r="N481" s="14" t="s">
        <v>58</v>
      </c>
      <c r="O481" s="14"/>
      <c r="P481" s="15" t="s">
        <v>389</v>
      </c>
      <c r="Q481" s="16">
        <v>18999</v>
      </c>
      <c r="R481" s="17">
        <v>45</v>
      </c>
      <c r="S481" s="18">
        <v>12016.8675</v>
      </c>
      <c r="T481" s="19" t="s">
        <v>98</v>
      </c>
      <c r="U481" s="20" t="s">
        <v>177</v>
      </c>
      <c r="V481" s="28">
        <v>36.5</v>
      </c>
      <c r="W481" s="22">
        <v>2</v>
      </c>
      <c r="X481" s="23"/>
    </row>
    <row r="482" spans="1:24" s="1" customFormat="1" ht="60.95" customHeight="1" x14ac:dyDescent="0.3">
      <c r="A482" s="24" t="s">
        <v>23</v>
      </c>
      <c r="B482" s="24" t="s">
        <v>338</v>
      </c>
      <c r="C482" s="12" t="s">
        <v>464</v>
      </c>
      <c r="D482" s="60"/>
      <c r="E482" s="39" t="str">
        <f>HYPERLINK("https://www.google.ru/search?q=U5308EL&amp;newwindow=1&amp;tbm=isch","Еще фото")</f>
        <v>Еще фото</v>
      </c>
      <c r="F482" s="30" t="s">
        <v>138</v>
      </c>
      <c r="G482" s="24" t="s">
        <v>102</v>
      </c>
      <c r="H482" s="24" t="s">
        <v>90</v>
      </c>
      <c r="I482" s="24" t="s">
        <v>165</v>
      </c>
      <c r="J482" s="14" t="s">
        <v>28</v>
      </c>
      <c r="K482" s="15" t="s">
        <v>166</v>
      </c>
      <c r="L482" s="58"/>
      <c r="M482" s="14"/>
      <c r="N482" s="14" t="s">
        <v>58</v>
      </c>
      <c r="O482" s="14"/>
      <c r="P482" s="15" t="s">
        <v>389</v>
      </c>
      <c r="Q482" s="16">
        <v>18999</v>
      </c>
      <c r="R482" s="17">
        <v>45</v>
      </c>
      <c r="S482" s="18">
        <v>12016.8675</v>
      </c>
      <c r="T482" s="19" t="s">
        <v>98</v>
      </c>
      <c r="U482" s="20" t="s">
        <v>185</v>
      </c>
      <c r="V482" s="22">
        <v>37</v>
      </c>
      <c r="W482" s="22">
        <v>3</v>
      </c>
      <c r="X482" s="23"/>
    </row>
    <row r="483" spans="1:24" s="1" customFormat="1" ht="17.100000000000001" customHeight="1" x14ac:dyDescent="0.3">
      <c r="A483" s="11" t="s">
        <v>23</v>
      </c>
      <c r="B483" s="11" t="s">
        <v>267</v>
      </c>
      <c r="C483" s="12" t="s">
        <v>466</v>
      </c>
      <c r="D483" s="53"/>
      <c r="E483" s="39" t="str">
        <f t="shared" ref="E483:E488" si="23">HYPERLINK("https://www.google.ru/search?q=U57421A&amp;newwindow=1&amp;tbm=isch","Еще фото")</f>
        <v>Еще фото</v>
      </c>
      <c r="F483" s="13" t="s">
        <v>56</v>
      </c>
      <c r="G483" s="11" t="s">
        <v>102</v>
      </c>
      <c r="H483" s="11" t="s">
        <v>90</v>
      </c>
      <c r="I483" s="14" t="s">
        <v>165</v>
      </c>
      <c r="J483" s="14" t="s">
        <v>28</v>
      </c>
      <c r="K483" s="15" t="s">
        <v>166</v>
      </c>
      <c r="L483" s="56" t="s">
        <v>467</v>
      </c>
      <c r="M483" s="14"/>
      <c r="N483" s="14" t="s">
        <v>156</v>
      </c>
      <c r="O483" s="14"/>
      <c r="P483" s="15" t="s">
        <v>399</v>
      </c>
      <c r="Q483" s="16">
        <v>12499</v>
      </c>
      <c r="R483" s="17">
        <v>45</v>
      </c>
      <c r="S483" s="18">
        <v>7905.6174999999994</v>
      </c>
      <c r="T483" s="19" t="s">
        <v>98</v>
      </c>
      <c r="U483" s="20" t="s">
        <v>157</v>
      </c>
      <c r="V483" s="28">
        <v>39.5</v>
      </c>
      <c r="W483" s="22">
        <v>2</v>
      </c>
      <c r="X483" s="23"/>
    </row>
    <row r="484" spans="1:24" s="1" customFormat="1" ht="17.100000000000001" customHeight="1" x14ac:dyDescent="0.3">
      <c r="A484" s="24" t="s">
        <v>23</v>
      </c>
      <c r="B484" s="24" t="s">
        <v>267</v>
      </c>
      <c r="C484" s="12" t="s">
        <v>466</v>
      </c>
      <c r="D484" s="54"/>
      <c r="E484" s="39" t="str">
        <f t="shared" si="23"/>
        <v>Еще фото</v>
      </c>
      <c r="F484" s="13" t="s">
        <v>56</v>
      </c>
      <c r="G484" s="24" t="s">
        <v>102</v>
      </c>
      <c r="H484" s="24" t="s">
        <v>90</v>
      </c>
      <c r="I484" s="24" t="s">
        <v>165</v>
      </c>
      <c r="J484" s="14" t="s">
        <v>28</v>
      </c>
      <c r="K484" s="15" t="s">
        <v>166</v>
      </c>
      <c r="L484" s="57"/>
      <c r="M484" s="14"/>
      <c r="N484" s="14" t="s">
        <v>156</v>
      </c>
      <c r="O484" s="14"/>
      <c r="P484" s="15" t="s">
        <v>399</v>
      </c>
      <c r="Q484" s="16">
        <v>12499</v>
      </c>
      <c r="R484" s="17">
        <v>45</v>
      </c>
      <c r="S484" s="18">
        <v>7905.6174999999994</v>
      </c>
      <c r="T484" s="19" t="s">
        <v>98</v>
      </c>
      <c r="U484" s="20" t="s">
        <v>112</v>
      </c>
      <c r="V484" s="28">
        <v>40.5</v>
      </c>
      <c r="W484" s="22">
        <v>2</v>
      </c>
      <c r="X484" s="23"/>
    </row>
    <row r="485" spans="1:24" s="1" customFormat="1" ht="17.100000000000001" customHeight="1" x14ac:dyDescent="0.3">
      <c r="A485" s="24" t="s">
        <v>23</v>
      </c>
      <c r="B485" s="24" t="s">
        <v>267</v>
      </c>
      <c r="C485" s="12" t="s">
        <v>466</v>
      </c>
      <c r="D485" s="54"/>
      <c r="E485" s="39" t="str">
        <f t="shared" si="23"/>
        <v>Еще фото</v>
      </c>
      <c r="F485" s="13" t="s">
        <v>56</v>
      </c>
      <c r="G485" s="24" t="s">
        <v>102</v>
      </c>
      <c r="H485" s="24" t="s">
        <v>90</v>
      </c>
      <c r="I485" s="24" t="s">
        <v>165</v>
      </c>
      <c r="J485" s="14" t="s">
        <v>28</v>
      </c>
      <c r="K485" s="15" t="s">
        <v>166</v>
      </c>
      <c r="L485" s="57"/>
      <c r="M485" s="14"/>
      <c r="N485" s="14" t="s">
        <v>156</v>
      </c>
      <c r="O485" s="14"/>
      <c r="P485" s="15" t="s">
        <v>399</v>
      </c>
      <c r="Q485" s="16">
        <v>12499</v>
      </c>
      <c r="R485" s="17">
        <v>45</v>
      </c>
      <c r="S485" s="18">
        <v>7905.6174999999994</v>
      </c>
      <c r="T485" s="19" t="s">
        <v>98</v>
      </c>
      <c r="U485" s="20" t="s">
        <v>107</v>
      </c>
      <c r="V485" s="22">
        <v>41</v>
      </c>
      <c r="W485" s="22">
        <v>2</v>
      </c>
      <c r="X485" s="23"/>
    </row>
    <row r="486" spans="1:24" s="1" customFormat="1" ht="17.100000000000001" customHeight="1" x14ac:dyDescent="0.3">
      <c r="A486" s="24" t="s">
        <v>23</v>
      </c>
      <c r="B486" s="24" t="s">
        <v>267</v>
      </c>
      <c r="C486" s="12" t="s">
        <v>466</v>
      </c>
      <c r="D486" s="54"/>
      <c r="E486" s="39" t="str">
        <f t="shared" si="23"/>
        <v>Еще фото</v>
      </c>
      <c r="F486" s="13" t="s">
        <v>56</v>
      </c>
      <c r="G486" s="24" t="s">
        <v>102</v>
      </c>
      <c r="H486" s="24" t="s">
        <v>90</v>
      </c>
      <c r="I486" s="24" t="s">
        <v>165</v>
      </c>
      <c r="J486" s="14" t="s">
        <v>28</v>
      </c>
      <c r="K486" s="15" t="s">
        <v>166</v>
      </c>
      <c r="L486" s="57"/>
      <c r="M486" s="14"/>
      <c r="N486" s="14" t="s">
        <v>156</v>
      </c>
      <c r="O486" s="14"/>
      <c r="P486" s="15" t="s">
        <v>399</v>
      </c>
      <c r="Q486" s="16">
        <v>12499</v>
      </c>
      <c r="R486" s="17">
        <v>45</v>
      </c>
      <c r="S486" s="18">
        <v>7905.6174999999994</v>
      </c>
      <c r="T486" s="19" t="s">
        <v>98</v>
      </c>
      <c r="U486" s="20" t="s">
        <v>108</v>
      </c>
      <c r="V486" s="28">
        <v>41.5</v>
      </c>
      <c r="W486" s="22">
        <v>2</v>
      </c>
      <c r="X486" s="23"/>
    </row>
    <row r="487" spans="1:24" s="1" customFormat="1" ht="17.100000000000001" customHeight="1" x14ac:dyDescent="0.3">
      <c r="A487" s="24" t="s">
        <v>23</v>
      </c>
      <c r="B487" s="24" t="s">
        <v>267</v>
      </c>
      <c r="C487" s="12" t="s">
        <v>466</v>
      </c>
      <c r="D487" s="54"/>
      <c r="E487" s="39" t="str">
        <f t="shared" si="23"/>
        <v>Еще фото</v>
      </c>
      <c r="F487" s="13" t="s">
        <v>56</v>
      </c>
      <c r="G487" s="24" t="s">
        <v>102</v>
      </c>
      <c r="H487" s="24" t="s">
        <v>90</v>
      </c>
      <c r="I487" s="24" t="s">
        <v>165</v>
      </c>
      <c r="J487" s="14" t="s">
        <v>28</v>
      </c>
      <c r="K487" s="15" t="s">
        <v>166</v>
      </c>
      <c r="L487" s="57"/>
      <c r="M487" s="14"/>
      <c r="N487" s="14" t="s">
        <v>156</v>
      </c>
      <c r="O487" s="14"/>
      <c r="P487" s="15" t="s">
        <v>399</v>
      </c>
      <c r="Q487" s="16">
        <v>12499</v>
      </c>
      <c r="R487" s="17">
        <v>45</v>
      </c>
      <c r="S487" s="18">
        <v>7905.6174999999994</v>
      </c>
      <c r="T487" s="19" t="s">
        <v>98</v>
      </c>
      <c r="U487" s="20" t="s">
        <v>115</v>
      </c>
      <c r="V487" s="22">
        <v>42</v>
      </c>
      <c r="W487" s="22">
        <v>1</v>
      </c>
      <c r="X487" s="23"/>
    </row>
    <row r="488" spans="1:24" s="1" customFormat="1" ht="21.95" customHeight="1" x14ac:dyDescent="0.3">
      <c r="A488" s="24" t="s">
        <v>23</v>
      </c>
      <c r="B488" s="24" t="s">
        <v>267</v>
      </c>
      <c r="C488" s="12" t="s">
        <v>466</v>
      </c>
      <c r="D488" s="55"/>
      <c r="E488" s="39" t="str">
        <f t="shared" si="23"/>
        <v>Еще фото</v>
      </c>
      <c r="F488" s="13" t="s">
        <v>56</v>
      </c>
      <c r="G488" s="24" t="s">
        <v>102</v>
      </c>
      <c r="H488" s="24" t="s">
        <v>90</v>
      </c>
      <c r="I488" s="24" t="s">
        <v>165</v>
      </c>
      <c r="J488" s="14" t="s">
        <v>28</v>
      </c>
      <c r="K488" s="15" t="s">
        <v>166</v>
      </c>
      <c r="L488" s="58"/>
      <c r="M488" s="14"/>
      <c r="N488" s="14" t="s">
        <v>156</v>
      </c>
      <c r="O488" s="14"/>
      <c r="P488" s="15" t="s">
        <v>399</v>
      </c>
      <c r="Q488" s="16">
        <v>12499</v>
      </c>
      <c r="R488" s="17">
        <v>45</v>
      </c>
      <c r="S488" s="18">
        <v>7905.6174999999994</v>
      </c>
      <c r="T488" s="19" t="s">
        <v>98</v>
      </c>
      <c r="U488" s="20" t="s">
        <v>113</v>
      </c>
      <c r="V488" s="28">
        <v>44.5</v>
      </c>
      <c r="W488" s="22">
        <v>1</v>
      </c>
      <c r="X488" s="23"/>
    </row>
    <row r="489" spans="1:24" s="1" customFormat="1" ht="51.95" customHeight="1" x14ac:dyDescent="0.3">
      <c r="A489" s="11" t="s">
        <v>23</v>
      </c>
      <c r="B489" s="11" t="s">
        <v>267</v>
      </c>
      <c r="C489" s="12" t="s">
        <v>468</v>
      </c>
      <c r="D489" s="59"/>
      <c r="E489" s="39" t="str">
        <f>HYPERLINK("https://www.google.ru/search?q=U5742KF&amp;newwindow=1&amp;tbm=isch","Еще фото")</f>
        <v>Еще фото</v>
      </c>
      <c r="F489" s="13"/>
      <c r="G489" s="11" t="s">
        <v>102</v>
      </c>
      <c r="H489" s="11" t="s">
        <v>90</v>
      </c>
      <c r="I489" s="14" t="s">
        <v>165</v>
      </c>
      <c r="J489" s="14" t="s">
        <v>28</v>
      </c>
      <c r="K489" s="15" t="s">
        <v>166</v>
      </c>
      <c r="L489" s="56" t="s">
        <v>469</v>
      </c>
      <c r="M489" s="14"/>
      <c r="N489" s="14" t="s">
        <v>58</v>
      </c>
      <c r="O489" s="14"/>
      <c r="P489" s="15" t="s">
        <v>299</v>
      </c>
      <c r="Q489" s="16">
        <v>14299</v>
      </c>
      <c r="R489" s="17">
        <v>45</v>
      </c>
      <c r="S489" s="18">
        <v>9044.1174999999985</v>
      </c>
      <c r="T489" s="19" t="s">
        <v>98</v>
      </c>
      <c r="U489" s="20" t="s">
        <v>108</v>
      </c>
      <c r="V489" s="28">
        <v>41.5</v>
      </c>
      <c r="W489" s="22">
        <v>2</v>
      </c>
      <c r="X489" s="23"/>
    </row>
    <row r="490" spans="1:24" s="1" customFormat="1" ht="60.95" customHeight="1" x14ac:dyDescent="0.3">
      <c r="A490" s="24" t="s">
        <v>23</v>
      </c>
      <c r="B490" s="24" t="s">
        <v>267</v>
      </c>
      <c r="C490" s="12" t="s">
        <v>468</v>
      </c>
      <c r="D490" s="60"/>
      <c r="E490" s="39" t="str">
        <f>HYPERLINK("https://www.google.ru/search?q=U5742KF&amp;newwindow=1&amp;tbm=isch","Еще фото")</f>
        <v>Еще фото</v>
      </c>
      <c r="F490" s="13"/>
      <c r="G490" s="24" t="s">
        <v>102</v>
      </c>
      <c r="H490" s="24" t="s">
        <v>90</v>
      </c>
      <c r="I490" s="24" t="s">
        <v>165</v>
      </c>
      <c r="J490" s="14" t="s">
        <v>28</v>
      </c>
      <c r="K490" s="15" t="s">
        <v>166</v>
      </c>
      <c r="L490" s="58"/>
      <c r="M490" s="14"/>
      <c r="N490" s="14" t="s">
        <v>58</v>
      </c>
      <c r="O490" s="14"/>
      <c r="P490" s="15" t="s">
        <v>299</v>
      </c>
      <c r="Q490" s="16">
        <v>14299</v>
      </c>
      <c r="R490" s="17">
        <v>45</v>
      </c>
      <c r="S490" s="18">
        <v>9044.1174999999985</v>
      </c>
      <c r="T490" s="19" t="s">
        <v>98</v>
      </c>
      <c r="U490" s="20" t="s">
        <v>115</v>
      </c>
      <c r="V490" s="22">
        <v>42</v>
      </c>
      <c r="W490" s="22">
        <v>15</v>
      </c>
      <c r="X490" s="23"/>
    </row>
    <row r="491" spans="1:24" s="1" customFormat="1" ht="11.1" customHeight="1" x14ac:dyDescent="0.3">
      <c r="A491" s="11" t="s">
        <v>23</v>
      </c>
      <c r="B491" s="11" t="s">
        <v>267</v>
      </c>
      <c r="C491" s="12" t="s">
        <v>470</v>
      </c>
      <c r="D491" s="53"/>
      <c r="E491" s="39" t="str">
        <f t="shared" ref="E491:E502" si="24">HYPERLINK("https://www.google.ru/search?q=U5742SP&amp;newwindow=1&amp;tbm=isch","Еще фото")</f>
        <v>Еще фото</v>
      </c>
      <c r="F491" s="13" t="s">
        <v>56</v>
      </c>
      <c r="G491" s="11" t="s">
        <v>102</v>
      </c>
      <c r="H491" s="11" t="s">
        <v>90</v>
      </c>
      <c r="I491" s="14" t="s">
        <v>165</v>
      </c>
      <c r="J491" s="14" t="s">
        <v>28</v>
      </c>
      <c r="K491" s="15" t="s">
        <v>166</v>
      </c>
      <c r="L491" s="56"/>
      <c r="M491" s="14"/>
      <c r="N491" s="14" t="s">
        <v>58</v>
      </c>
      <c r="O491" s="14"/>
      <c r="P491" s="15" t="s">
        <v>295</v>
      </c>
      <c r="Q491" s="16">
        <v>12499</v>
      </c>
      <c r="R491" s="17">
        <v>45</v>
      </c>
      <c r="S491" s="18">
        <v>7905.6174999999994</v>
      </c>
      <c r="T491" s="19" t="s">
        <v>98</v>
      </c>
      <c r="U491" s="20" t="s">
        <v>177</v>
      </c>
      <c r="V491" s="28">
        <v>36.5</v>
      </c>
      <c r="W491" s="22">
        <v>2</v>
      </c>
      <c r="X491" s="23"/>
    </row>
    <row r="492" spans="1:24" s="1" customFormat="1" ht="11.1" customHeight="1" x14ac:dyDescent="0.3">
      <c r="A492" s="24" t="s">
        <v>23</v>
      </c>
      <c r="B492" s="24" t="s">
        <v>267</v>
      </c>
      <c r="C492" s="12" t="s">
        <v>470</v>
      </c>
      <c r="D492" s="54"/>
      <c r="E492" s="39" t="str">
        <f t="shared" si="24"/>
        <v>Еще фото</v>
      </c>
      <c r="F492" s="13" t="s">
        <v>56</v>
      </c>
      <c r="G492" s="24" t="s">
        <v>102</v>
      </c>
      <c r="H492" s="24" t="s">
        <v>90</v>
      </c>
      <c r="I492" s="24" t="s">
        <v>165</v>
      </c>
      <c r="J492" s="14" t="s">
        <v>28</v>
      </c>
      <c r="K492" s="15" t="s">
        <v>166</v>
      </c>
      <c r="L492" s="57"/>
      <c r="M492" s="14"/>
      <c r="N492" s="14" t="s">
        <v>58</v>
      </c>
      <c r="O492" s="14"/>
      <c r="P492" s="15" t="s">
        <v>295</v>
      </c>
      <c r="Q492" s="16">
        <v>12499</v>
      </c>
      <c r="R492" s="17">
        <v>45</v>
      </c>
      <c r="S492" s="18">
        <v>7905.6174999999994</v>
      </c>
      <c r="T492" s="19" t="s">
        <v>98</v>
      </c>
      <c r="U492" s="20" t="s">
        <v>185</v>
      </c>
      <c r="V492" s="22">
        <v>37</v>
      </c>
      <c r="W492" s="22">
        <v>4</v>
      </c>
      <c r="X492" s="23"/>
    </row>
    <row r="493" spans="1:24" s="1" customFormat="1" ht="11.1" customHeight="1" x14ac:dyDescent="0.3">
      <c r="A493" s="24" t="s">
        <v>23</v>
      </c>
      <c r="B493" s="24" t="s">
        <v>267</v>
      </c>
      <c r="C493" s="12" t="s">
        <v>470</v>
      </c>
      <c r="D493" s="54"/>
      <c r="E493" s="39" t="str">
        <f t="shared" si="24"/>
        <v>Еще фото</v>
      </c>
      <c r="F493" s="13" t="s">
        <v>56</v>
      </c>
      <c r="G493" s="24" t="s">
        <v>102</v>
      </c>
      <c r="H493" s="24" t="s">
        <v>90</v>
      </c>
      <c r="I493" s="24" t="s">
        <v>165</v>
      </c>
      <c r="J493" s="14" t="s">
        <v>28</v>
      </c>
      <c r="K493" s="15" t="s">
        <v>166</v>
      </c>
      <c r="L493" s="57"/>
      <c r="M493" s="14"/>
      <c r="N493" s="14" t="s">
        <v>58</v>
      </c>
      <c r="O493" s="14"/>
      <c r="P493" s="15" t="s">
        <v>295</v>
      </c>
      <c r="Q493" s="16">
        <v>12499</v>
      </c>
      <c r="R493" s="17">
        <v>45</v>
      </c>
      <c r="S493" s="18">
        <v>7905.6174999999994</v>
      </c>
      <c r="T493" s="19" t="s">
        <v>98</v>
      </c>
      <c r="U493" s="20" t="s">
        <v>186</v>
      </c>
      <c r="V493" s="28">
        <v>37.5</v>
      </c>
      <c r="W493" s="22">
        <v>4</v>
      </c>
      <c r="X493" s="23"/>
    </row>
    <row r="494" spans="1:24" s="1" customFormat="1" ht="11.1" customHeight="1" x14ac:dyDescent="0.3">
      <c r="A494" s="24" t="s">
        <v>23</v>
      </c>
      <c r="B494" s="24" t="s">
        <v>267</v>
      </c>
      <c r="C494" s="12" t="s">
        <v>470</v>
      </c>
      <c r="D494" s="54"/>
      <c r="E494" s="39" t="str">
        <f t="shared" si="24"/>
        <v>Еще фото</v>
      </c>
      <c r="F494" s="13" t="s">
        <v>56</v>
      </c>
      <c r="G494" s="24" t="s">
        <v>102</v>
      </c>
      <c r="H494" s="24" t="s">
        <v>90</v>
      </c>
      <c r="I494" s="24" t="s">
        <v>165</v>
      </c>
      <c r="J494" s="14" t="s">
        <v>28</v>
      </c>
      <c r="K494" s="15" t="s">
        <v>166</v>
      </c>
      <c r="L494" s="57"/>
      <c r="M494" s="14"/>
      <c r="N494" s="14" t="s">
        <v>58</v>
      </c>
      <c r="O494" s="14"/>
      <c r="P494" s="15" t="s">
        <v>295</v>
      </c>
      <c r="Q494" s="16">
        <v>12499</v>
      </c>
      <c r="R494" s="17">
        <v>45</v>
      </c>
      <c r="S494" s="18">
        <v>7905.6174999999994</v>
      </c>
      <c r="T494" s="19" t="s">
        <v>98</v>
      </c>
      <c r="U494" s="20" t="s">
        <v>170</v>
      </c>
      <c r="V494" s="28">
        <v>38.5</v>
      </c>
      <c r="W494" s="22">
        <v>4</v>
      </c>
      <c r="X494" s="23"/>
    </row>
    <row r="495" spans="1:24" s="1" customFormat="1" ht="11.1" customHeight="1" x14ac:dyDescent="0.3">
      <c r="A495" s="24" t="s">
        <v>23</v>
      </c>
      <c r="B495" s="24" t="s">
        <v>267</v>
      </c>
      <c r="C495" s="12" t="s">
        <v>470</v>
      </c>
      <c r="D495" s="54"/>
      <c r="E495" s="39" t="str">
        <f t="shared" si="24"/>
        <v>Еще фото</v>
      </c>
      <c r="F495" s="13" t="s">
        <v>56</v>
      </c>
      <c r="G495" s="24" t="s">
        <v>102</v>
      </c>
      <c r="H495" s="24" t="s">
        <v>90</v>
      </c>
      <c r="I495" s="24" t="s">
        <v>165</v>
      </c>
      <c r="J495" s="14" t="s">
        <v>28</v>
      </c>
      <c r="K495" s="15" t="s">
        <v>166</v>
      </c>
      <c r="L495" s="57"/>
      <c r="M495" s="14"/>
      <c r="N495" s="14" t="s">
        <v>58</v>
      </c>
      <c r="O495" s="14"/>
      <c r="P495" s="15" t="s">
        <v>295</v>
      </c>
      <c r="Q495" s="16">
        <v>12499</v>
      </c>
      <c r="R495" s="17">
        <v>45</v>
      </c>
      <c r="S495" s="18">
        <v>7905.6174999999994</v>
      </c>
      <c r="T495" s="19" t="s">
        <v>98</v>
      </c>
      <c r="U495" s="20" t="s">
        <v>99</v>
      </c>
      <c r="V495" s="22">
        <v>39</v>
      </c>
      <c r="W495" s="22">
        <v>2</v>
      </c>
      <c r="X495" s="23"/>
    </row>
    <row r="496" spans="1:24" s="1" customFormat="1" ht="11.1" customHeight="1" x14ac:dyDescent="0.3">
      <c r="A496" s="24" t="s">
        <v>23</v>
      </c>
      <c r="B496" s="24" t="s">
        <v>267</v>
      </c>
      <c r="C496" s="12" t="s">
        <v>470</v>
      </c>
      <c r="D496" s="54"/>
      <c r="E496" s="39" t="str">
        <f t="shared" si="24"/>
        <v>Еще фото</v>
      </c>
      <c r="F496" s="13" t="s">
        <v>56</v>
      </c>
      <c r="G496" s="24" t="s">
        <v>102</v>
      </c>
      <c r="H496" s="24" t="s">
        <v>90</v>
      </c>
      <c r="I496" s="24" t="s">
        <v>165</v>
      </c>
      <c r="J496" s="14" t="s">
        <v>28</v>
      </c>
      <c r="K496" s="15" t="s">
        <v>166</v>
      </c>
      <c r="L496" s="57"/>
      <c r="M496" s="14"/>
      <c r="N496" s="14" t="s">
        <v>58</v>
      </c>
      <c r="O496" s="14"/>
      <c r="P496" s="15" t="s">
        <v>295</v>
      </c>
      <c r="Q496" s="16">
        <v>12499</v>
      </c>
      <c r="R496" s="17">
        <v>45</v>
      </c>
      <c r="S496" s="18">
        <v>7905.6174999999994</v>
      </c>
      <c r="T496" s="19" t="s">
        <v>98</v>
      </c>
      <c r="U496" s="20" t="s">
        <v>157</v>
      </c>
      <c r="V496" s="28">
        <v>39.5</v>
      </c>
      <c r="W496" s="22">
        <v>2</v>
      </c>
      <c r="X496" s="23"/>
    </row>
    <row r="497" spans="1:24" s="1" customFormat="1" ht="11.1" customHeight="1" x14ac:dyDescent="0.3">
      <c r="A497" s="24" t="s">
        <v>23</v>
      </c>
      <c r="B497" s="24" t="s">
        <v>267</v>
      </c>
      <c r="C497" s="12" t="s">
        <v>470</v>
      </c>
      <c r="D497" s="54"/>
      <c r="E497" s="39" t="str">
        <f t="shared" si="24"/>
        <v>Еще фото</v>
      </c>
      <c r="F497" s="13" t="s">
        <v>56</v>
      </c>
      <c r="G497" s="24" t="s">
        <v>102</v>
      </c>
      <c r="H497" s="24" t="s">
        <v>90</v>
      </c>
      <c r="I497" s="24" t="s">
        <v>165</v>
      </c>
      <c r="J497" s="14" t="s">
        <v>28</v>
      </c>
      <c r="K497" s="15" t="s">
        <v>166</v>
      </c>
      <c r="L497" s="57"/>
      <c r="M497" s="14"/>
      <c r="N497" s="14" t="s">
        <v>58</v>
      </c>
      <c r="O497" s="14"/>
      <c r="P497" s="15" t="s">
        <v>295</v>
      </c>
      <c r="Q497" s="16">
        <v>12499</v>
      </c>
      <c r="R497" s="17">
        <v>45</v>
      </c>
      <c r="S497" s="18">
        <v>7905.6174999999994</v>
      </c>
      <c r="T497" s="19" t="s">
        <v>98</v>
      </c>
      <c r="U497" s="20" t="s">
        <v>107</v>
      </c>
      <c r="V497" s="22">
        <v>41</v>
      </c>
      <c r="W497" s="22">
        <v>2</v>
      </c>
      <c r="X497" s="23"/>
    </row>
    <row r="498" spans="1:24" s="1" customFormat="1" ht="11.1" customHeight="1" x14ac:dyDescent="0.3">
      <c r="A498" s="24" t="s">
        <v>23</v>
      </c>
      <c r="B498" s="24" t="s">
        <v>267</v>
      </c>
      <c r="C498" s="12" t="s">
        <v>470</v>
      </c>
      <c r="D498" s="54"/>
      <c r="E498" s="39" t="str">
        <f t="shared" si="24"/>
        <v>Еще фото</v>
      </c>
      <c r="F498" s="13" t="s">
        <v>56</v>
      </c>
      <c r="G498" s="24" t="s">
        <v>102</v>
      </c>
      <c r="H498" s="24" t="s">
        <v>90</v>
      </c>
      <c r="I498" s="24" t="s">
        <v>165</v>
      </c>
      <c r="J498" s="14" t="s">
        <v>28</v>
      </c>
      <c r="K498" s="15" t="s">
        <v>166</v>
      </c>
      <c r="L498" s="57"/>
      <c r="M498" s="14"/>
      <c r="N498" s="14" t="s">
        <v>58</v>
      </c>
      <c r="O498" s="14"/>
      <c r="P498" s="15" t="s">
        <v>295</v>
      </c>
      <c r="Q498" s="16">
        <v>12499</v>
      </c>
      <c r="R498" s="17">
        <v>45</v>
      </c>
      <c r="S498" s="18">
        <v>7905.6174999999994</v>
      </c>
      <c r="T498" s="19" t="s">
        <v>98</v>
      </c>
      <c r="U498" s="20" t="s">
        <v>108</v>
      </c>
      <c r="V498" s="28">
        <v>41.5</v>
      </c>
      <c r="W498" s="22">
        <v>2</v>
      </c>
      <c r="X498" s="23"/>
    </row>
    <row r="499" spans="1:24" s="1" customFormat="1" ht="11.1" customHeight="1" x14ac:dyDescent="0.3">
      <c r="A499" s="24" t="s">
        <v>23</v>
      </c>
      <c r="B499" s="24" t="s">
        <v>267</v>
      </c>
      <c r="C499" s="12" t="s">
        <v>470</v>
      </c>
      <c r="D499" s="54"/>
      <c r="E499" s="39" t="str">
        <f t="shared" si="24"/>
        <v>Еще фото</v>
      </c>
      <c r="F499" s="13" t="s">
        <v>56</v>
      </c>
      <c r="G499" s="24" t="s">
        <v>102</v>
      </c>
      <c r="H499" s="24" t="s">
        <v>90</v>
      </c>
      <c r="I499" s="24" t="s">
        <v>165</v>
      </c>
      <c r="J499" s="14" t="s">
        <v>28</v>
      </c>
      <c r="K499" s="15" t="s">
        <v>166</v>
      </c>
      <c r="L499" s="57"/>
      <c r="M499" s="14"/>
      <c r="N499" s="14" t="s">
        <v>58</v>
      </c>
      <c r="O499" s="14"/>
      <c r="P499" s="15" t="s">
        <v>295</v>
      </c>
      <c r="Q499" s="16">
        <v>12499</v>
      </c>
      <c r="R499" s="17">
        <v>45</v>
      </c>
      <c r="S499" s="18">
        <v>7905.6174999999994</v>
      </c>
      <c r="T499" s="19" t="s">
        <v>98</v>
      </c>
      <c r="U499" s="20" t="s">
        <v>115</v>
      </c>
      <c r="V499" s="22">
        <v>42</v>
      </c>
      <c r="W499" s="22">
        <v>2</v>
      </c>
      <c r="X499" s="23"/>
    </row>
    <row r="500" spans="1:24" s="1" customFormat="1" ht="11.1" customHeight="1" x14ac:dyDescent="0.3">
      <c r="A500" s="14" t="s">
        <v>23</v>
      </c>
      <c r="B500" s="14" t="s">
        <v>267</v>
      </c>
      <c r="C500" s="12" t="s">
        <v>470</v>
      </c>
      <c r="D500" s="54"/>
      <c r="E500" s="39" t="str">
        <f t="shared" si="24"/>
        <v>Еще фото</v>
      </c>
      <c r="F500" s="31" t="s">
        <v>56</v>
      </c>
      <c r="G500" s="14" t="s">
        <v>102</v>
      </c>
      <c r="H500" s="14" t="s">
        <v>90</v>
      </c>
      <c r="I500" s="14" t="s">
        <v>165</v>
      </c>
      <c r="J500" s="14" t="s">
        <v>28</v>
      </c>
      <c r="K500" s="14" t="s">
        <v>166</v>
      </c>
      <c r="L500" s="57"/>
      <c r="M500" s="14"/>
      <c r="N500" s="14" t="s">
        <v>58</v>
      </c>
      <c r="O500" s="14"/>
      <c r="P500" s="14" t="s">
        <v>295</v>
      </c>
      <c r="Q500" s="32">
        <v>12499</v>
      </c>
      <c r="R500" s="33">
        <v>45</v>
      </c>
      <c r="S500" s="34">
        <v>7905.6174999999994</v>
      </c>
      <c r="T500" s="19" t="s">
        <v>98</v>
      </c>
      <c r="U500" s="20" t="s">
        <v>116</v>
      </c>
      <c r="V500" s="22">
        <v>43</v>
      </c>
      <c r="W500" s="22">
        <v>2</v>
      </c>
      <c r="X500" s="23"/>
    </row>
    <row r="501" spans="1:24" s="1" customFormat="1" ht="11.1" customHeight="1" x14ac:dyDescent="0.3">
      <c r="A501" s="14" t="s">
        <v>23</v>
      </c>
      <c r="B501" s="14" t="s">
        <v>267</v>
      </c>
      <c r="C501" s="12" t="s">
        <v>470</v>
      </c>
      <c r="D501" s="54"/>
      <c r="E501" s="39" t="str">
        <f t="shared" si="24"/>
        <v>Еще фото</v>
      </c>
      <c r="F501" s="31" t="s">
        <v>56</v>
      </c>
      <c r="G501" s="14" t="s">
        <v>102</v>
      </c>
      <c r="H501" s="14" t="s">
        <v>90</v>
      </c>
      <c r="I501" s="14" t="s">
        <v>165</v>
      </c>
      <c r="J501" s="14" t="s">
        <v>28</v>
      </c>
      <c r="K501" s="14" t="s">
        <v>166</v>
      </c>
      <c r="L501" s="57"/>
      <c r="M501" s="14"/>
      <c r="N501" s="14" t="s">
        <v>58</v>
      </c>
      <c r="O501" s="14"/>
      <c r="P501" s="14" t="s">
        <v>295</v>
      </c>
      <c r="Q501" s="32">
        <v>12499</v>
      </c>
      <c r="R501" s="33">
        <v>45</v>
      </c>
      <c r="S501" s="34">
        <v>7905.6174999999994</v>
      </c>
      <c r="T501" s="19" t="s">
        <v>98</v>
      </c>
      <c r="U501" s="20" t="s">
        <v>117</v>
      </c>
      <c r="V501" s="28">
        <v>43.5</v>
      </c>
      <c r="W501" s="22">
        <v>2</v>
      </c>
      <c r="X501" s="23"/>
    </row>
    <row r="502" spans="1:24" s="1" customFormat="1" ht="11.1" customHeight="1" x14ac:dyDescent="0.3">
      <c r="A502" s="14" t="s">
        <v>23</v>
      </c>
      <c r="B502" s="14" t="s">
        <v>267</v>
      </c>
      <c r="C502" s="12" t="s">
        <v>470</v>
      </c>
      <c r="D502" s="55"/>
      <c r="E502" s="39" t="str">
        <f t="shared" si="24"/>
        <v>Еще фото</v>
      </c>
      <c r="F502" s="31" t="s">
        <v>56</v>
      </c>
      <c r="G502" s="14" t="s">
        <v>102</v>
      </c>
      <c r="H502" s="14" t="s">
        <v>90</v>
      </c>
      <c r="I502" s="14" t="s">
        <v>165</v>
      </c>
      <c r="J502" s="14" t="s">
        <v>28</v>
      </c>
      <c r="K502" s="14" t="s">
        <v>166</v>
      </c>
      <c r="L502" s="58"/>
      <c r="M502" s="14"/>
      <c r="N502" s="14" t="s">
        <v>58</v>
      </c>
      <c r="O502" s="14"/>
      <c r="P502" s="14" t="s">
        <v>295</v>
      </c>
      <c r="Q502" s="32">
        <v>12499</v>
      </c>
      <c r="R502" s="33">
        <v>45</v>
      </c>
      <c r="S502" s="34">
        <v>7905.6174999999994</v>
      </c>
      <c r="T502" s="19" t="s">
        <v>98</v>
      </c>
      <c r="U502" s="20" t="s">
        <v>118</v>
      </c>
      <c r="V502" s="22">
        <v>44</v>
      </c>
      <c r="W502" s="22">
        <v>2</v>
      </c>
      <c r="X502" s="23"/>
    </row>
    <row r="503" spans="1:24" s="1" customFormat="1" ht="26.1" customHeight="1" x14ac:dyDescent="0.3">
      <c r="A503" s="11" t="s">
        <v>23</v>
      </c>
      <c r="B503" s="11" t="s">
        <v>267</v>
      </c>
      <c r="C503" s="12" t="s">
        <v>471</v>
      </c>
      <c r="D503" s="53"/>
      <c r="E503" s="39" t="str">
        <f>HYPERLINK("https://www.google.ru/search?q=U5744M1&amp;newwindow=1&amp;tbm=isch","Еще фото")</f>
        <v>Еще фото</v>
      </c>
      <c r="F503" s="13"/>
      <c r="G503" s="11" t="s">
        <v>102</v>
      </c>
      <c r="H503" s="11" t="s">
        <v>90</v>
      </c>
      <c r="I503" s="14" t="s">
        <v>165</v>
      </c>
      <c r="J503" s="14" t="s">
        <v>28</v>
      </c>
      <c r="K503" s="15" t="s">
        <v>166</v>
      </c>
      <c r="L503" s="56" t="s">
        <v>469</v>
      </c>
      <c r="M503" s="14"/>
      <c r="N503" s="14" t="s">
        <v>43</v>
      </c>
      <c r="O503" s="14"/>
      <c r="P503" s="15" t="s">
        <v>299</v>
      </c>
      <c r="Q503" s="16">
        <v>14299</v>
      </c>
      <c r="R503" s="17">
        <v>45</v>
      </c>
      <c r="S503" s="18">
        <v>9044.1174999999985</v>
      </c>
      <c r="T503" s="19" t="s">
        <v>98</v>
      </c>
      <c r="U503" s="20" t="s">
        <v>170</v>
      </c>
      <c r="V503" s="28">
        <v>38.5</v>
      </c>
      <c r="W503" s="22">
        <v>1</v>
      </c>
      <c r="X503" s="23"/>
    </row>
    <row r="504" spans="1:24" s="1" customFormat="1" ht="26.1" customHeight="1" x14ac:dyDescent="0.3">
      <c r="A504" s="24" t="s">
        <v>23</v>
      </c>
      <c r="B504" s="24" t="s">
        <v>267</v>
      </c>
      <c r="C504" s="12" t="s">
        <v>471</v>
      </c>
      <c r="D504" s="54"/>
      <c r="E504" s="39" t="str">
        <f>HYPERLINK("https://www.google.ru/search?q=U5744M1&amp;newwindow=1&amp;tbm=isch","Еще фото")</f>
        <v>Еще фото</v>
      </c>
      <c r="F504" s="13"/>
      <c r="G504" s="24" t="s">
        <v>102</v>
      </c>
      <c r="H504" s="24" t="s">
        <v>90</v>
      </c>
      <c r="I504" s="24" t="s">
        <v>165</v>
      </c>
      <c r="J504" s="14" t="s">
        <v>28</v>
      </c>
      <c r="K504" s="15" t="s">
        <v>166</v>
      </c>
      <c r="L504" s="57"/>
      <c r="M504" s="14"/>
      <c r="N504" s="14" t="s">
        <v>43</v>
      </c>
      <c r="O504" s="14"/>
      <c r="P504" s="15" t="s">
        <v>299</v>
      </c>
      <c r="Q504" s="16">
        <v>14299</v>
      </c>
      <c r="R504" s="17">
        <v>45</v>
      </c>
      <c r="S504" s="18">
        <v>9044.1174999999985</v>
      </c>
      <c r="T504" s="19" t="s">
        <v>98</v>
      </c>
      <c r="U504" s="20" t="s">
        <v>107</v>
      </c>
      <c r="V504" s="22">
        <v>41</v>
      </c>
      <c r="W504" s="22">
        <v>1</v>
      </c>
      <c r="X504" s="23"/>
    </row>
    <row r="505" spans="1:24" s="1" customFormat="1" ht="26.1" customHeight="1" x14ac:dyDescent="0.3">
      <c r="A505" s="24" t="s">
        <v>23</v>
      </c>
      <c r="B505" s="24" t="s">
        <v>267</v>
      </c>
      <c r="C505" s="12" t="s">
        <v>471</v>
      </c>
      <c r="D505" s="54"/>
      <c r="E505" s="39" t="str">
        <f>HYPERLINK("https://www.google.ru/search?q=U5744M1&amp;newwindow=1&amp;tbm=isch","Еще фото")</f>
        <v>Еще фото</v>
      </c>
      <c r="F505" s="13"/>
      <c r="G505" s="24" t="s">
        <v>102</v>
      </c>
      <c r="H505" s="24" t="s">
        <v>90</v>
      </c>
      <c r="I505" s="24" t="s">
        <v>165</v>
      </c>
      <c r="J505" s="14" t="s">
        <v>28</v>
      </c>
      <c r="K505" s="15" t="s">
        <v>166</v>
      </c>
      <c r="L505" s="57"/>
      <c r="M505" s="14"/>
      <c r="N505" s="14" t="s">
        <v>43</v>
      </c>
      <c r="O505" s="14"/>
      <c r="P505" s="15" t="s">
        <v>299</v>
      </c>
      <c r="Q505" s="16">
        <v>14299</v>
      </c>
      <c r="R505" s="17">
        <v>45</v>
      </c>
      <c r="S505" s="18">
        <v>9044.1174999999985</v>
      </c>
      <c r="T505" s="19" t="s">
        <v>98</v>
      </c>
      <c r="U505" s="20" t="s">
        <v>115</v>
      </c>
      <c r="V505" s="22">
        <v>42</v>
      </c>
      <c r="W505" s="22">
        <v>1</v>
      </c>
      <c r="X505" s="23"/>
    </row>
    <row r="506" spans="1:24" s="1" customFormat="1" ht="26.1" customHeight="1" x14ac:dyDescent="0.3">
      <c r="A506" s="24" t="s">
        <v>23</v>
      </c>
      <c r="B506" s="24" t="s">
        <v>267</v>
      </c>
      <c r="C506" s="12" t="s">
        <v>471</v>
      </c>
      <c r="D506" s="55"/>
      <c r="E506" s="39" t="str">
        <f>HYPERLINK("https://www.google.ru/search?q=U5744M1&amp;newwindow=1&amp;tbm=isch","Еще фото")</f>
        <v>Еще фото</v>
      </c>
      <c r="F506" s="13"/>
      <c r="G506" s="24" t="s">
        <v>102</v>
      </c>
      <c r="H506" s="24" t="s">
        <v>90</v>
      </c>
      <c r="I506" s="24" t="s">
        <v>165</v>
      </c>
      <c r="J506" s="14" t="s">
        <v>28</v>
      </c>
      <c r="K506" s="15" t="s">
        <v>166</v>
      </c>
      <c r="L506" s="58"/>
      <c r="M506" s="14"/>
      <c r="N506" s="14" t="s">
        <v>43</v>
      </c>
      <c r="O506" s="14"/>
      <c r="P506" s="15" t="s">
        <v>299</v>
      </c>
      <c r="Q506" s="16">
        <v>14299</v>
      </c>
      <c r="R506" s="17">
        <v>45</v>
      </c>
      <c r="S506" s="18">
        <v>9044.1174999999985</v>
      </c>
      <c r="T506" s="19" t="s">
        <v>98</v>
      </c>
      <c r="U506" s="20" t="s">
        <v>116</v>
      </c>
      <c r="V506" s="22">
        <v>43</v>
      </c>
      <c r="W506" s="22">
        <v>1</v>
      </c>
      <c r="X506" s="23"/>
    </row>
    <row r="507" spans="1:24" s="1" customFormat="1" ht="17.100000000000001" customHeight="1" x14ac:dyDescent="0.3">
      <c r="A507" s="11" t="s">
        <v>23</v>
      </c>
      <c r="B507" s="11" t="s">
        <v>267</v>
      </c>
      <c r="C507" s="12" t="s">
        <v>472</v>
      </c>
      <c r="D507" s="53"/>
      <c r="E507" s="39" t="str">
        <f t="shared" ref="E507:E512" si="25">HYPERLINK("https://www.google.ru/search?q=U5745JP&amp;newwindow=1&amp;tbm=isch","Еще фото")</f>
        <v>Еще фото</v>
      </c>
      <c r="F507" s="13" t="s">
        <v>56</v>
      </c>
      <c r="G507" s="11" t="s">
        <v>102</v>
      </c>
      <c r="H507" s="11" t="s">
        <v>90</v>
      </c>
      <c r="I507" s="14" t="s">
        <v>165</v>
      </c>
      <c r="J507" s="14" t="s">
        <v>28</v>
      </c>
      <c r="K507" s="15" t="s">
        <v>166</v>
      </c>
      <c r="L507" s="56"/>
      <c r="M507" s="14"/>
      <c r="N507" s="14" t="s">
        <v>31</v>
      </c>
      <c r="O507" s="14"/>
      <c r="P507" s="15" t="s">
        <v>295</v>
      </c>
      <c r="Q507" s="16">
        <v>12199</v>
      </c>
      <c r="R507" s="17">
        <v>45</v>
      </c>
      <c r="S507" s="18">
        <v>7715.8674999999994</v>
      </c>
      <c r="T507" s="19" t="s">
        <v>98</v>
      </c>
      <c r="U507" s="20" t="s">
        <v>107</v>
      </c>
      <c r="V507" s="22">
        <v>41</v>
      </c>
      <c r="W507" s="22">
        <v>2</v>
      </c>
      <c r="X507" s="23"/>
    </row>
    <row r="508" spans="1:24" s="1" customFormat="1" ht="17.100000000000001" customHeight="1" x14ac:dyDescent="0.3">
      <c r="A508" s="24" t="s">
        <v>23</v>
      </c>
      <c r="B508" s="24" t="s">
        <v>267</v>
      </c>
      <c r="C508" s="12" t="s">
        <v>472</v>
      </c>
      <c r="D508" s="54"/>
      <c r="E508" s="39" t="str">
        <f t="shared" si="25"/>
        <v>Еще фото</v>
      </c>
      <c r="F508" s="13" t="s">
        <v>56</v>
      </c>
      <c r="G508" s="24" t="s">
        <v>102</v>
      </c>
      <c r="H508" s="24" t="s">
        <v>90</v>
      </c>
      <c r="I508" s="24" t="s">
        <v>165</v>
      </c>
      <c r="J508" s="14" t="s">
        <v>28</v>
      </c>
      <c r="K508" s="15" t="s">
        <v>166</v>
      </c>
      <c r="L508" s="57"/>
      <c r="M508" s="14"/>
      <c r="N508" s="14" t="s">
        <v>31</v>
      </c>
      <c r="O508" s="14"/>
      <c r="P508" s="15" t="s">
        <v>295</v>
      </c>
      <c r="Q508" s="16">
        <v>12199</v>
      </c>
      <c r="R508" s="17">
        <v>45</v>
      </c>
      <c r="S508" s="18">
        <v>7715.8674999999994</v>
      </c>
      <c r="T508" s="19" t="s">
        <v>98</v>
      </c>
      <c r="U508" s="20" t="s">
        <v>108</v>
      </c>
      <c r="V508" s="28">
        <v>41.5</v>
      </c>
      <c r="W508" s="22">
        <v>2</v>
      </c>
      <c r="X508" s="23"/>
    </row>
    <row r="509" spans="1:24" s="1" customFormat="1" ht="17.100000000000001" customHeight="1" x14ac:dyDescent="0.3">
      <c r="A509" s="24" t="s">
        <v>23</v>
      </c>
      <c r="B509" s="24" t="s">
        <v>267</v>
      </c>
      <c r="C509" s="12" t="s">
        <v>472</v>
      </c>
      <c r="D509" s="54"/>
      <c r="E509" s="39" t="str">
        <f t="shared" si="25"/>
        <v>Еще фото</v>
      </c>
      <c r="F509" s="13" t="s">
        <v>56</v>
      </c>
      <c r="G509" s="24" t="s">
        <v>102</v>
      </c>
      <c r="H509" s="24" t="s">
        <v>90</v>
      </c>
      <c r="I509" s="24" t="s">
        <v>165</v>
      </c>
      <c r="J509" s="14" t="s">
        <v>28</v>
      </c>
      <c r="K509" s="15" t="s">
        <v>166</v>
      </c>
      <c r="L509" s="57"/>
      <c r="M509" s="14"/>
      <c r="N509" s="14" t="s">
        <v>31</v>
      </c>
      <c r="O509" s="14"/>
      <c r="P509" s="15" t="s">
        <v>295</v>
      </c>
      <c r="Q509" s="16">
        <v>12199</v>
      </c>
      <c r="R509" s="17">
        <v>45</v>
      </c>
      <c r="S509" s="18">
        <v>7715.8674999999994</v>
      </c>
      <c r="T509" s="19" t="s">
        <v>98</v>
      </c>
      <c r="U509" s="20" t="s">
        <v>115</v>
      </c>
      <c r="V509" s="22">
        <v>42</v>
      </c>
      <c r="W509" s="22">
        <v>2</v>
      </c>
      <c r="X509" s="23"/>
    </row>
    <row r="510" spans="1:24" s="1" customFormat="1" ht="17.100000000000001" customHeight="1" x14ac:dyDescent="0.3">
      <c r="A510" s="24" t="s">
        <v>23</v>
      </c>
      <c r="B510" s="24" t="s">
        <v>267</v>
      </c>
      <c r="C510" s="12" t="s">
        <v>472</v>
      </c>
      <c r="D510" s="54"/>
      <c r="E510" s="39" t="str">
        <f t="shared" si="25"/>
        <v>Еще фото</v>
      </c>
      <c r="F510" s="13" t="s">
        <v>56</v>
      </c>
      <c r="G510" s="24" t="s">
        <v>102</v>
      </c>
      <c r="H510" s="24" t="s">
        <v>90</v>
      </c>
      <c r="I510" s="24" t="s">
        <v>165</v>
      </c>
      <c r="J510" s="14" t="s">
        <v>28</v>
      </c>
      <c r="K510" s="15" t="s">
        <v>166</v>
      </c>
      <c r="L510" s="57"/>
      <c r="M510" s="14"/>
      <c r="N510" s="14" t="s">
        <v>31</v>
      </c>
      <c r="O510" s="14"/>
      <c r="P510" s="15" t="s">
        <v>295</v>
      </c>
      <c r="Q510" s="16">
        <v>12199</v>
      </c>
      <c r="R510" s="17">
        <v>45</v>
      </c>
      <c r="S510" s="18">
        <v>7715.8674999999994</v>
      </c>
      <c r="T510" s="19" t="s">
        <v>98</v>
      </c>
      <c r="U510" s="20" t="s">
        <v>116</v>
      </c>
      <c r="V510" s="22">
        <v>43</v>
      </c>
      <c r="W510" s="22">
        <v>2</v>
      </c>
      <c r="X510" s="23"/>
    </row>
    <row r="511" spans="1:24" s="1" customFormat="1" ht="17.100000000000001" customHeight="1" x14ac:dyDescent="0.3">
      <c r="A511" s="24" t="s">
        <v>23</v>
      </c>
      <c r="B511" s="24" t="s">
        <v>267</v>
      </c>
      <c r="C511" s="12" t="s">
        <v>472</v>
      </c>
      <c r="D511" s="54"/>
      <c r="E511" s="39" t="str">
        <f t="shared" si="25"/>
        <v>Еще фото</v>
      </c>
      <c r="F511" s="13" t="s">
        <v>56</v>
      </c>
      <c r="G511" s="24" t="s">
        <v>102</v>
      </c>
      <c r="H511" s="24" t="s">
        <v>90</v>
      </c>
      <c r="I511" s="24" t="s">
        <v>165</v>
      </c>
      <c r="J511" s="14" t="s">
        <v>28</v>
      </c>
      <c r="K511" s="15" t="s">
        <v>166</v>
      </c>
      <c r="L511" s="57"/>
      <c r="M511" s="14"/>
      <c r="N511" s="14" t="s">
        <v>31</v>
      </c>
      <c r="O511" s="14"/>
      <c r="P511" s="15" t="s">
        <v>295</v>
      </c>
      <c r="Q511" s="16">
        <v>12199</v>
      </c>
      <c r="R511" s="17">
        <v>45</v>
      </c>
      <c r="S511" s="18">
        <v>7715.8674999999994</v>
      </c>
      <c r="T511" s="19" t="s">
        <v>98</v>
      </c>
      <c r="U511" s="20" t="s">
        <v>117</v>
      </c>
      <c r="V511" s="28">
        <v>43.5</v>
      </c>
      <c r="W511" s="22">
        <v>2</v>
      </c>
      <c r="X511" s="23"/>
    </row>
    <row r="512" spans="1:24" s="1" customFormat="1" ht="21.95" customHeight="1" x14ac:dyDescent="0.3">
      <c r="A512" s="24" t="s">
        <v>23</v>
      </c>
      <c r="B512" s="24" t="s">
        <v>267</v>
      </c>
      <c r="C512" s="12" t="s">
        <v>472</v>
      </c>
      <c r="D512" s="55"/>
      <c r="E512" s="39" t="str">
        <f t="shared" si="25"/>
        <v>Еще фото</v>
      </c>
      <c r="F512" s="13" t="s">
        <v>56</v>
      </c>
      <c r="G512" s="24" t="s">
        <v>102</v>
      </c>
      <c r="H512" s="24" t="s">
        <v>90</v>
      </c>
      <c r="I512" s="24" t="s">
        <v>165</v>
      </c>
      <c r="J512" s="14" t="s">
        <v>28</v>
      </c>
      <c r="K512" s="15" t="s">
        <v>166</v>
      </c>
      <c r="L512" s="58"/>
      <c r="M512" s="14"/>
      <c r="N512" s="14" t="s">
        <v>31</v>
      </c>
      <c r="O512" s="14"/>
      <c r="P512" s="15" t="s">
        <v>295</v>
      </c>
      <c r="Q512" s="16">
        <v>12199</v>
      </c>
      <c r="R512" s="17">
        <v>45</v>
      </c>
      <c r="S512" s="18">
        <v>7715.8674999999994</v>
      </c>
      <c r="T512" s="19" t="s">
        <v>98</v>
      </c>
      <c r="U512" s="20" t="s">
        <v>118</v>
      </c>
      <c r="V512" s="22">
        <v>44</v>
      </c>
      <c r="W512" s="22">
        <v>2</v>
      </c>
      <c r="X512" s="23"/>
    </row>
    <row r="513" spans="1:24" s="1" customFormat="1" ht="108" customHeight="1" x14ac:dyDescent="0.3">
      <c r="A513" s="11" t="s">
        <v>23</v>
      </c>
      <c r="B513" s="11" t="s">
        <v>267</v>
      </c>
      <c r="C513" s="12" t="s">
        <v>473</v>
      </c>
      <c r="D513" s="27"/>
      <c r="E513" s="39" t="str">
        <f>HYPERLINK("https://www.google.ru/search?q=U5746O5&amp;newwindow=1&amp;tbm=isch","Еще фото")</f>
        <v>Еще фото</v>
      </c>
      <c r="F513" s="13" t="s">
        <v>56</v>
      </c>
      <c r="G513" s="11" t="s">
        <v>102</v>
      </c>
      <c r="H513" s="11" t="s">
        <v>90</v>
      </c>
      <c r="I513" s="14" t="s">
        <v>165</v>
      </c>
      <c r="J513" s="14" t="s">
        <v>28</v>
      </c>
      <c r="K513" s="15" t="s">
        <v>166</v>
      </c>
      <c r="L513" s="14"/>
      <c r="M513" s="14"/>
      <c r="N513" s="14" t="s">
        <v>43</v>
      </c>
      <c r="O513" s="14"/>
      <c r="P513" s="15" t="s">
        <v>399</v>
      </c>
      <c r="Q513" s="16">
        <v>12499</v>
      </c>
      <c r="R513" s="17">
        <v>45</v>
      </c>
      <c r="S513" s="18">
        <v>7905.6174999999994</v>
      </c>
      <c r="T513" s="19" t="s">
        <v>98</v>
      </c>
      <c r="U513" s="20" t="s">
        <v>99</v>
      </c>
      <c r="V513" s="22">
        <v>39</v>
      </c>
      <c r="W513" s="22">
        <v>1</v>
      </c>
      <c r="X513" s="23"/>
    </row>
    <row r="514" spans="1:24" s="1" customFormat="1" ht="108" customHeight="1" x14ac:dyDescent="0.3">
      <c r="A514" s="11" t="s">
        <v>23</v>
      </c>
      <c r="B514" s="11" t="s">
        <v>267</v>
      </c>
      <c r="C514" s="12" t="s">
        <v>474</v>
      </c>
      <c r="D514" s="27"/>
      <c r="E514" s="39" t="str">
        <f>HYPERLINK("https://www.google.ru/search?q=U5746SG&amp;newwindow=1&amp;tbm=isch","Еще фото")</f>
        <v>Еще фото</v>
      </c>
      <c r="F514" s="13" t="s">
        <v>56</v>
      </c>
      <c r="G514" s="11" t="s">
        <v>102</v>
      </c>
      <c r="H514" s="11" t="s">
        <v>90</v>
      </c>
      <c r="I514" s="14" t="s">
        <v>165</v>
      </c>
      <c r="J514" s="14" t="s">
        <v>28</v>
      </c>
      <c r="K514" s="15" t="s">
        <v>166</v>
      </c>
      <c r="L514" s="14" t="s">
        <v>475</v>
      </c>
      <c r="M514" s="14"/>
      <c r="N514" s="14" t="s">
        <v>252</v>
      </c>
      <c r="O514" s="14"/>
      <c r="P514" s="15" t="s">
        <v>399</v>
      </c>
      <c r="Q514" s="16">
        <v>12499</v>
      </c>
      <c r="R514" s="17">
        <v>45</v>
      </c>
      <c r="S514" s="18">
        <v>7905.6174999999994</v>
      </c>
      <c r="T514" s="19" t="s">
        <v>98</v>
      </c>
      <c r="U514" s="20" t="s">
        <v>117</v>
      </c>
      <c r="V514" s="28">
        <v>43.5</v>
      </c>
      <c r="W514" s="22">
        <v>1</v>
      </c>
      <c r="X514" s="23"/>
    </row>
    <row r="515" spans="1:24" s="1" customFormat="1" ht="51.95" customHeight="1" x14ac:dyDescent="0.3">
      <c r="A515" s="11" t="s">
        <v>23</v>
      </c>
      <c r="B515" s="11" t="s">
        <v>267</v>
      </c>
      <c r="C515" s="12" t="s">
        <v>476</v>
      </c>
      <c r="D515" s="59"/>
      <c r="E515" s="39" t="str">
        <f>HYPERLINK("https://www.google.ru/search?q=U5746VU&amp;newwindow=1&amp;tbm=isch","Еще фото")</f>
        <v>Еще фото</v>
      </c>
      <c r="F515" s="13" t="s">
        <v>56</v>
      </c>
      <c r="G515" s="11" t="s">
        <v>102</v>
      </c>
      <c r="H515" s="11" t="s">
        <v>90</v>
      </c>
      <c r="I515" s="14" t="s">
        <v>165</v>
      </c>
      <c r="J515" s="14" t="s">
        <v>28</v>
      </c>
      <c r="K515" s="15" t="s">
        <v>166</v>
      </c>
      <c r="L515" s="56" t="s">
        <v>475</v>
      </c>
      <c r="M515" s="14"/>
      <c r="N515" s="14" t="s">
        <v>69</v>
      </c>
      <c r="O515" s="14"/>
      <c r="P515" s="15" t="s">
        <v>295</v>
      </c>
      <c r="Q515" s="16">
        <v>12199</v>
      </c>
      <c r="R515" s="17">
        <v>45</v>
      </c>
      <c r="S515" s="18">
        <v>7715.8674999999994</v>
      </c>
      <c r="T515" s="19" t="s">
        <v>98</v>
      </c>
      <c r="U515" s="20" t="s">
        <v>177</v>
      </c>
      <c r="V515" s="28">
        <v>36.5</v>
      </c>
      <c r="W515" s="22">
        <v>2</v>
      </c>
      <c r="X515" s="23"/>
    </row>
    <row r="516" spans="1:24" s="1" customFormat="1" ht="60.95" customHeight="1" x14ac:dyDescent="0.3">
      <c r="A516" s="24" t="s">
        <v>23</v>
      </c>
      <c r="B516" s="24" t="s">
        <v>267</v>
      </c>
      <c r="C516" s="12" t="s">
        <v>476</v>
      </c>
      <c r="D516" s="60"/>
      <c r="E516" s="39" t="str">
        <f>HYPERLINK("https://www.google.ru/search?q=U5746VU&amp;newwindow=1&amp;tbm=isch","Еще фото")</f>
        <v>Еще фото</v>
      </c>
      <c r="F516" s="13" t="s">
        <v>56</v>
      </c>
      <c r="G516" s="24" t="s">
        <v>102</v>
      </c>
      <c r="H516" s="24" t="s">
        <v>90</v>
      </c>
      <c r="I516" s="24" t="s">
        <v>165</v>
      </c>
      <c r="J516" s="14" t="s">
        <v>28</v>
      </c>
      <c r="K516" s="15" t="s">
        <v>166</v>
      </c>
      <c r="L516" s="58"/>
      <c r="M516" s="14"/>
      <c r="N516" s="14" t="s">
        <v>69</v>
      </c>
      <c r="O516" s="14"/>
      <c r="P516" s="15" t="s">
        <v>295</v>
      </c>
      <c r="Q516" s="16">
        <v>12199</v>
      </c>
      <c r="R516" s="17">
        <v>45</v>
      </c>
      <c r="S516" s="18">
        <v>7715.8674999999994</v>
      </c>
      <c r="T516" s="19" t="s">
        <v>98</v>
      </c>
      <c r="U516" s="20" t="s">
        <v>107</v>
      </c>
      <c r="V516" s="22">
        <v>41</v>
      </c>
      <c r="W516" s="22">
        <v>1</v>
      </c>
      <c r="X516" s="23"/>
    </row>
    <row r="517" spans="1:24" s="1" customFormat="1" ht="108" customHeight="1" x14ac:dyDescent="0.3">
      <c r="A517" s="11" t="s">
        <v>23</v>
      </c>
      <c r="B517" s="11" t="s">
        <v>267</v>
      </c>
      <c r="C517" s="12" t="s">
        <v>477</v>
      </c>
      <c r="D517" s="27"/>
      <c r="E517" s="39" t="str">
        <f>HYPERLINK("https://www.google.ru/search?q=U57481N&amp;newwindow=1&amp;tbm=isch","Еще фото")</f>
        <v>Еще фото</v>
      </c>
      <c r="F517" s="13"/>
      <c r="G517" s="11" t="s">
        <v>102</v>
      </c>
      <c r="H517" s="11" t="s">
        <v>90</v>
      </c>
      <c r="I517" s="14" t="s">
        <v>165</v>
      </c>
      <c r="J517" s="14" t="s">
        <v>28</v>
      </c>
      <c r="K517" s="15" t="s">
        <v>166</v>
      </c>
      <c r="L517" s="14" t="s">
        <v>469</v>
      </c>
      <c r="M517" s="14"/>
      <c r="N517" s="14" t="s">
        <v>175</v>
      </c>
      <c r="O517" s="14"/>
      <c r="P517" s="15" t="s">
        <v>299</v>
      </c>
      <c r="Q517" s="16">
        <v>14299</v>
      </c>
      <c r="R517" s="17">
        <v>45</v>
      </c>
      <c r="S517" s="18">
        <v>9044.1174999999985</v>
      </c>
      <c r="T517" s="19" t="s">
        <v>98</v>
      </c>
      <c r="U517" s="20" t="s">
        <v>204</v>
      </c>
      <c r="V517" s="22">
        <v>36</v>
      </c>
      <c r="W517" s="22">
        <v>1</v>
      </c>
      <c r="X517" s="23"/>
    </row>
    <row r="518" spans="1:24" s="1" customFormat="1" ht="108" customHeight="1" x14ac:dyDescent="0.3">
      <c r="A518" s="11" t="s">
        <v>23</v>
      </c>
      <c r="B518" s="11" t="s">
        <v>267</v>
      </c>
      <c r="C518" s="12" t="s">
        <v>478</v>
      </c>
      <c r="D518" s="27"/>
      <c r="E518" s="39" t="str">
        <f>HYPERLINK("https://www.google.ru/search?q=U5748DF&amp;newwindow=1&amp;tbm=isch","Еще фото")</f>
        <v>Еще фото</v>
      </c>
      <c r="F518" s="13" t="s">
        <v>56</v>
      </c>
      <c r="G518" s="11" t="s">
        <v>102</v>
      </c>
      <c r="H518" s="11" t="s">
        <v>90</v>
      </c>
      <c r="I518" s="14" t="s">
        <v>165</v>
      </c>
      <c r="J518" s="14" t="s">
        <v>28</v>
      </c>
      <c r="K518" s="15" t="s">
        <v>166</v>
      </c>
      <c r="L518" s="14" t="s">
        <v>479</v>
      </c>
      <c r="M518" s="14"/>
      <c r="N518" s="14" t="s">
        <v>156</v>
      </c>
      <c r="O518" s="14"/>
      <c r="P518" s="15" t="s">
        <v>299</v>
      </c>
      <c r="Q518" s="16">
        <v>18299</v>
      </c>
      <c r="R518" s="17">
        <v>45</v>
      </c>
      <c r="S518" s="18">
        <v>11574.1175</v>
      </c>
      <c r="T518" s="19" t="s">
        <v>98</v>
      </c>
      <c r="U518" s="20" t="s">
        <v>157</v>
      </c>
      <c r="V518" s="28">
        <v>39.5</v>
      </c>
      <c r="W518" s="22">
        <v>2</v>
      </c>
      <c r="X518" s="23"/>
    </row>
    <row r="519" spans="1:24" s="1" customFormat="1" ht="26.1" customHeight="1" x14ac:dyDescent="0.3">
      <c r="A519" s="11" t="s">
        <v>23</v>
      </c>
      <c r="B519" s="11" t="s">
        <v>480</v>
      </c>
      <c r="C519" s="12" t="s">
        <v>481</v>
      </c>
      <c r="D519" s="53"/>
      <c r="E519" s="39" t="str">
        <f>HYPERLINK("https://www.google.ru/search?q=U7403OO&amp;newwindow=1&amp;tbm=isch","Еще фото")</f>
        <v>Еще фото</v>
      </c>
      <c r="F519" s="13"/>
      <c r="G519" s="11" t="s">
        <v>102</v>
      </c>
      <c r="H519" s="11" t="s">
        <v>90</v>
      </c>
      <c r="I519" s="14" t="s">
        <v>165</v>
      </c>
      <c r="J519" s="14" t="s">
        <v>28</v>
      </c>
      <c r="K519" s="15" t="s">
        <v>166</v>
      </c>
      <c r="L519" s="56" t="s">
        <v>482</v>
      </c>
      <c r="M519" s="14"/>
      <c r="N519" s="14" t="s">
        <v>58</v>
      </c>
      <c r="O519" s="14"/>
      <c r="P519" s="15" t="s">
        <v>389</v>
      </c>
      <c r="Q519" s="16">
        <v>17499</v>
      </c>
      <c r="R519" s="17">
        <v>45</v>
      </c>
      <c r="S519" s="18">
        <v>11068.1175</v>
      </c>
      <c r="T519" s="19" t="s">
        <v>98</v>
      </c>
      <c r="U519" s="20" t="s">
        <v>197</v>
      </c>
      <c r="V519" s="22">
        <v>35</v>
      </c>
      <c r="W519" s="22">
        <v>1</v>
      </c>
      <c r="X519" s="23"/>
    </row>
    <row r="520" spans="1:24" s="1" customFormat="1" ht="26.1" customHeight="1" x14ac:dyDescent="0.3">
      <c r="A520" s="24" t="s">
        <v>23</v>
      </c>
      <c r="B520" s="24" t="s">
        <v>480</v>
      </c>
      <c r="C520" s="12" t="s">
        <v>481</v>
      </c>
      <c r="D520" s="54"/>
      <c r="E520" s="39" t="str">
        <f>HYPERLINK("https://www.google.ru/search?q=U7403OO&amp;newwindow=1&amp;tbm=isch","Еще фото")</f>
        <v>Еще фото</v>
      </c>
      <c r="F520" s="13"/>
      <c r="G520" s="24" t="s">
        <v>102</v>
      </c>
      <c r="H520" s="24" t="s">
        <v>90</v>
      </c>
      <c r="I520" s="24" t="s">
        <v>165</v>
      </c>
      <c r="J520" s="14" t="s">
        <v>28</v>
      </c>
      <c r="K520" s="15" t="s">
        <v>166</v>
      </c>
      <c r="L520" s="57"/>
      <c r="M520" s="14"/>
      <c r="N520" s="14" t="s">
        <v>58</v>
      </c>
      <c r="O520" s="14"/>
      <c r="P520" s="15" t="s">
        <v>389</v>
      </c>
      <c r="Q520" s="16">
        <v>17499</v>
      </c>
      <c r="R520" s="17">
        <v>45</v>
      </c>
      <c r="S520" s="18">
        <v>11068.1175</v>
      </c>
      <c r="T520" s="19" t="s">
        <v>98</v>
      </c>
      <c r="U520" s="20" t="s">
        <v>204</v>
      </c>
      <c r="V520" s="22">
        <v>36</v>
      </c>
      <c r="W520" s="22">
        <v>3</v>
      </c>
      <c r="X520" s="23"/>
    </row>
    <row r="521" spans="1:24" s="1" customFormat="1" ht="26.1" customHeight="1" x14ac:dyDescent="0.3">
      <c r="A521" s="24" t="s">
        <v>23</v>
      </c>
      <c r="B521" s="24" t="s">
        <v>480</v>
      </c>
      <c r="C521" s="12" t="s">
        <v>481</v>
      </c>
      <c r="D521" s="54"/>
      <c r="E521" s="39" t="str">
        <f>HYPERLINK("https://www.google.ru/search?q=U7403OO&amp;newwindow=1&amp;tbm=isch","Еще фото")</f>
        <v>Еще фото</v>
      </c>
      <c r="F521" s="13"/>
      <c r="G521" s="24" t="s">
        <v>102</v>
      </c>
      <c r="H521" s="24" t="s">
        <v>90</v>
      </c>
      <c r="I521" s="24" t="s">
        <v>165</v>
      </c>
      <c r="J521" s="14" t="s">
        <v>28</v>
      </c>
      <c r="K521" s="15" t="s">
        <v>166</v>
      </c>
      <c r="L521" s="57"/>
      <c r="M521" s="14"/>
      <c r="N521" s="14" t="s">
        <v>58</v>
      </c>
      <c r="O521" s="14"/>
      <c r="P521" s="15" t="s">
        <v>389</v>
      </c>
      <c r="Q521" s="16">
        <v>17499</v>
      </c>
      <c r="R521" s="17">
        <v>45</v>
      </c>
      <c r="S521" s="18">
        <v>11068.1175</v>
      </c>
      <c r="T521" s="19" t="s">
        <v>98</v>
      </c>
      <c r="U521" s="20" t="s">
        <v>177</v>
      </c>
      <c r="V521" s="28">
        <v>36.5</v>
      </c>
      <c r="W521" s="22">
        <v>3</v>
      </c>
      <c r="X521" s="23"/>
    </row>
    <row r="522" spans="1:24" s="1" customFormat="1" ht="26.1" customHeight="1" x14ac:dyDescent="0.3">
      <c r="A522" s="24" t="s">
        <v>23</v>
      </c>
      <c r="B522" s="24" t="s">
        <v>480</v>
      </c>
      <c r="C522" s="12" t="s">
        <v>481</v>
      </c>
      <c r="D522" s="55"/>
      <c r="E522" s="39" t="str">
        <f>HYPERLINK("https://www.google.ru/search?q=U7403OO&amp;newwindow=1&amp;tbm=isch","Еще фото")</f>
        <v>Еще фото</v>
      </c>
      <c r="F522" s="13"/>
      <c r="G522" s="24" t="s">
        <v>102</v>
      </c>
      <c r="H522" s="24" t="s">
        <v>90</v>
      </c>
      <c r="I522" s="24" t="s">
        <v>165</v>
      </c>
      <c r="J522" s="14" t="s">
        <v>28</v>
      </c>
      <c r="K522" s="15" t="s">
        <v>166</v>
      </c>
      <c r="L522" s="58"/>
      <c r="M522" s="14"/>
      <c r="N522" s="14" t="s">
        <v>58</v>
      </c>
      <c r="O522" s="14"/>
      <c r="P522" s="15" t="s">
        <v>389</v>
      </c>
      <c r="Q522" s="16">
        <v>17499</v>
      </c>
      <c r="R522" s="17">
        <v>45</v>
      </c>
      <c r="S522" s="18">
        <v>11068.1175</v>
      </c>
      <c r="T522" s="19" t="s">
        <v>98</v>
      </c>
      <c r="U522" s="20" t="s">
        <v>186</v>
      </c>
      <c r="V522" s="28">
        <v>37.5</v>
      </c>
      <c r="W522" s="22">
        <v>1</v>
      </c>
      <c r="X522" s="23"/>
    </row>
    <row r="523" spans="1:24" s="1" customFormat="1" ht="35.1" customHeight="1" x14ac:dyDescent="0.3">
      <c r="A523" s="11" t="s">
        <v>23</v>
      </c>
      <c r="B523" s="11" t="s">
        <v>480</v>
      </c>
      <c r="C523" s="12" t="s">
        <v>483</v>
      </c>
      <c r="D523" s="53"/>
      <c r="E523" s="39" t="str">
        <f>HYPERLINK("https://www.google.ru/search?q=U74078Z&amp;newwindow=1&amp;tbm=isch","Еще фото")</f>
        <v>Еще фото</v>
      </c>
      <c r="F523" s="13"/>
      <c r="G523" s="11" t="s">
        <v>102</v>
      </c>
      <c r="H523" s="11" t="s">
        <v>90</v>
      </c>
      <c r="I523" s="14" t="s">
        <v>165</v>
      </c>
      <c r="J523" s="14" t="s">
        <v>28</v>
      </c>
      <c r="K523" s="15" t="s">
        <v>166</v>
      </c>
      <c r="L523" s="56"/>
      <c r="M523" s="14"/>
      <c r="N523" s="14" t="s">
        <v>182</v>
      </c>
      <c r="O523" s="14"/>
      <c r="P523" s="15" t="s">
        <v>150</v>
      </c>
      <c r="Q523" s="16">
        <v>14699</v>
      </c>
      <c r="R523" s="17">
        <v>45</v>
      </c>
      <c r="S523" s="18">
        <v>9297.1174999999985</v>
      </c>
      <c r="T523" s="19" t="s">
        <v>98</v>
      </c>
      <c r="U523" s="20" t="s">
        <v>170</v>
      </c>
      <c r="V523" s="28">
        <v>38.5</v>
      </c>
      <c r="W523" s="22">
        <v>1</v>
      </c>
      <c r="X523" s="23"/>
    </row>
    <row r="524" spans="1:24" s="1" customFormat="1" ht="35.1" customHeight="1" x14ac:dyDescent="0.3">
      <c r="A524" s="24" t="s">
        <v>23</v>
      </c>
      <c r="B524" s="24" t="s">
        <v>480</v>
      </c>
      <c r="C524" s="12" t="s">
        <v>483</v>
      </c>
      <c r="D524" s="54"/>
      <c r="E524" s="39" t="str">
        <f>HYPERLINK("https://www.google.ru/search?q=U74078Z&amp;newwindow=1&amp;tbm=isch","Еще фото")</f>
        <v>Еще фото</v>
      </c>
      <c r="F524" s="13"/>
      <c r="G524" s="24" t="s">
        <v>102</v>
      </c>
      <c r="H524" s="24" t="s">
        <v>90</v>
      </c>
      <c r="I524" s="24" t="s">
        <v>165</v>
      </c>
      <c r="J524" s="14" t="s">
        <v>28</v>
      </c>
      <c r="K524" s="15" t="s">
        <v>166</v>
      </c>
      <c r="L524" s="57"/>
      <c r="M524" s="14"/>
      <c r="N524" s="14" t="s">
        <v>182</v>
      </c>
      <c r="O524" s="14"/>
      <c r="P524" s="15" t="s">
        <v>150</v>
      </c>
      <c r="Q524" s="16">
        <v>14699</v>
      </c>
      <c r="R524" s="17">
        <v>45</v>
      </c>
      <c r="S524" s="18">
        <v>9297.1174999999985</v>
      </c>
      <c r="T524" s="19" t="s">
        <v>98</v>
      </c>
      <c r="U524" s="20" t="s">
        <v>157</v>
      </c>
      <c r="V524" s="28">
        <v>39.5</v>
      </c>
      <c r="W524" s="22">
        <v>2</v>
      </c>
      <c r="X524" s="23"/>
    </row>
    <row r="525" spans="1:24" s="1" customFormat="1" ht="36.950000000000003" customHeight="1" x14ac:dyDescent="0.3">
      <c r="A525" s="24" t="s">
        <v>23</v>
      </c>
      <c r="B525" s="24" t="s">
        <v>480</v>
      </c>
      <c r="C525" s="12" t="s">
        <v>483</v>
      </c>
      <c r="D525" s="55"/>
      <c r="E525" s="39" t="str">
        <f>HYPERLINK("https://www.google.ru/search?q=U74078Z&amp;newwindow=1&amp;tbm=isch","Еще фото")</f>
        <v>Еще фото</v>
      </c>
      <c r="F525" s="13"/>
      <c r="G525" s="24" t="s">
        <v>102</v>
      </c>
      <c r="H525" s="24" t="s">
        <v>90</v>
      </c>
      <c r="I525" s="24" t="s">
        <v>165</v>
      </c>
      <c r="J525" s="14" t="s">
        <v>28</v>
      </c>
      <c r="K525" s="15" t="s">
        <v>166</v>
      </c>
      <c r="L525" s="58"/>
      <c r="M525" s="14"/>
      <c r="N525" s="14" t="s">
        <v>182</v>
      </c>
      <c r="O525" s="14"/>
      <c r="P525" s="15" t="s">
        <v>150</v>
      </c>
      <c r="Q525" s="16">
        <v>14699</v>
      </c>
      <c r="R525" s="17">
        <v>45</v>
      </c>
      <c r="S525" s="18">
        <v>9297.1174999999985</v>
      </c>
      <c r="T525" s="19" t="s">
        <v>98</v>
      </c>
      <c r="U525" s="20" t="s">
        <v>112</v>
      </c>
      <c r="V525" s="28">
        <v>40.5</v>
      </c>
      <c r="W525" s="22">
        <v>3</v>
      </c>
      <c r="X525" s="23"/>
    </row>
    <row r="526" spans="1:24" s="1" customFormat="1" ht="51.95" customHeight="1" x14ac:dyDescent="0.3">
      <c r="A526" s="11" t="s">
        <v>23</v>
      </c>
      <c r="B526" s="11" t="s">
        <v>480</v>
      </c>
      <c r="C526" s="12" t="s">
        <v>484</v>
      </c>
      <c r="D526" s="59"/>
      <c r="E526" s="39" t="str">
        <f>HYPERLINK("https://www.google.ru/search?q=U740BO2&amp;newwindow=1&amp;tbm=isch","Еще фото")</f>
        <v>Еще фото</v>
      </c>
      <c r="F526" s="30" t="s">
        <v>138</v>
      </c>
      <c r="G526" s="11" t="s">
        <v>102</v>
      </c>
      <c r="H526" s="11" t="s">
        <v>90</v>
      </c>
      <c r="I526" s="14" t="s">
        <v>165</v>
      </c>
      <c r="J526" s="14" t="s">
        <v>28</v>
      </c>
      <c r="K526" s="15" t="s">
        <v>166</v>
      </c>
      <c r="L526" s="56" t="s">
        <v>485</v>
      </c>
      <c r="M526" s="14"/>
      <c r="N526" s="14" t="s">
        <v>31</v>
      </c>
      <c r="O526" s="14"/>
      <c r="P526" s="15" t="s">
        <v>486</v>
      </c>
      <c r="Q526" s="16">
        <v>14199</v>
      </c>
      <c r="R526" s="17">
        <v>45</v>
      </c>
      <c r="S526" s="18">
        <v>8980.8674999999985</v>
      </c>
      <c r="T526" s="19" t="s">
        <v>98</v>
      </c>
      <c r="U526" s="20" t="s">
        <v>185</v>
      </c>
      <c r="V526" s="22">
        <v>37</v>
      </c>
      <c r="W526" s="22">
        <v>1</v>
      </c>
      <c r="X526" s="23"/>
    </row>
    <row r="527" spans="1:24" s="1" customFormat="1" ht="60.95" customHeight="1" x14ac:dyDescent="0.3">
      <c r="A527" s="24" t="s">
        <v>23</v>
      </c>
      <c r="B527" s="24" t="s">
        <v>480</v>
      </c>
      <c r="C527" s="12" t="s">
        <v>484</v>
      </c>
      <c r="D527" s="60"/>
      <c r="E527" s="39" t="str">
        <f>HYPERLINK("https://www.google.ru/search?q=U740BO2&amp;newwindow=1&amp;tbm=isch","Еще фото")</f>
        <v>Еще фото</v>
      </c>
      <c r="F527" s="30" t="s">
        <v>138</v>
      </c>
      <c r="G527" s="24" t="s">
        <v>102</v>
      </c>
      <c r="H527" s="24" t="s">
        <v>90</v>
      </c>
      <c r="I527" s="24" t="s">
        <v>165</v>
      </c>
      <c r="J527" s="14" t="s">
        <v>28</v>
      </c>
      <c r="K527" s="15" t="s">
        <v>166</v>
      </c>
      <c r="L527" s="58"/>
      <c r="M527" s="14"/>
      <c r="N527" s="14" t="s">
        <v>31</v>
      </c>
      <c r="O527" s="14"/>
      <c r="P527" s="15" t="s">
        <v>486</v>
      </c>
      <c r="Q527" s="16">
        <v>14199</v>
      </c>
      <c r="R527" s="17">
        <v>45</v>
      </c>
      <c r="S527" s="18">
        <v>8980.8674999999985</v>
      </c>
      <c r="T527" s="19" t="s">
        <v>98</v>
      </c>
      <c r="U527" s="20" t="s">
        <v>186</v>
      </c>
      <c r="V527" s="28">
        <v>37.5</v>
      </c>
      <c r="W527" s="22">
        <v>1</v>
      </c>
      <c r="X527" s="23"/>
    </row>
    <row r="528" spans="1:24" s="1" customFormat="1" ht="11.1" customHeight="1" x14ac:dyDescent="0.3">
      <c r="A528" s="11" t="s">
        <v>23</v>
      </c>
      <c r="B528" s="11" t="s">
        <v>480</v>
      </c>
      <c r="C528" s="12" t="s">
        <v>487</v>
      </c>
      <c r="D528" s="53"/>
      <c r="E528" s="39" t="str">
        <f t="shared" ref="E528:E545" si="26">HYPERLINK("https://www.google.ru/search?q=U740N9J9&amp;newwindow=1&amp;tbm=isch","Еще фото")</f>
        <v>Еще фото</v>
      </c>
      <c r="F528" s="30" t="s">
        <v>138</v>
      </c>
      <c r="G528" s="11" t="s">
        <v>102</v>
      </c>
      <c r="H528" s="11" t="s">
        <v>90</v>
      </c>
      <c r="I528" s="14" t="s">
        <v>165</v>
      </c>
      <c r="J528" s="14" t="s">
        <v>28</v>
      </c>
      <c r="K528" s="15" t="s">
        <v>166</v>
      </c>
      <c r="L528" s="56" t="s">
        <v>488</v>
      </c>
      <c r="M528" s="14"/>
      <c r="N528" s="14" t="s">
        <v>43</v>
      </c>
      <c r="O528" s="14"/>
      <c r="P528" s="15" t="s">
        <v>384</v>
      </c>
      <c r="Q528" s="16">
        <v>17399</v>
      </c>
      <c r="R528" s="17">
        <v>45</v>
      </c>
      <c r="S528" s="18">
        <v>11004.8675</v>
      </c>
      <c r="T528" s="19" t="s">
        <v>98</v>
      </c>
      <c r="U528" s="20" t="s">
        <v>197</v>
      </c>
      <c r="V528" s="22">
        <v>35</v>
      </c>
      <c r="W528" s="22">
        <v>1</v>
      </c>
      <c r="X528" s="23"/>
    </row>
    <row r="529" spans="1:24" s="1" customFormat="1" ht="11.1" customHeight="1" x14ac:dyDescent="0.3">
      <c r="A529" s="24" t="s">
        <v>23</v>
      </c>
      <c r="B529" s="24" t="s">
        <v>480</v>
      </c>
      <c r="C529" s="12" t="s">
        <v>487</v>
      </c>
      <c r="D529" s="54"/>
      <c r="E529" s="39" t="str">
        <f t="shared" si="26"/>
        <v>Еще фото</v>
      </c>
      <c r="F529" s="30" t="s">
        <v>138</v>
      </c>
      <c r="G529" s="24" t="s">
        <v>102</v>
      </c>
      <c r="H529" s="24" t="s">
        <v>90</v>
      </c>
      <c r="I529" s="24" t="s">
        <v>165</v>
      </c>
      <c r="J529" s="14" t="s">
        <v>28</v>
      </c>
      <c r="K529" s="15" t="s">
        <v>166</v>
      </c>
      <c r="L529" s="57"/>
      <c r="M529" s="14"/>
      <c r="N529" s="14" t="s">
        <v>43</v>
      </c>
      <c r="O529" s="14"/>
      <c r="P529" s="15" t="s">
        <v>384</v>
      </c>
      <c r="Q529" s="16">
        <v>17399</v>
      </c>
      <c r="R529" s="17">
        <v>45</v>
      </c>
      <c r="S529" s="18">
        <v>11004.8675</v>
      </c>
      <c r="T529" s="19" t="s">
        <v>98</v>
      </c>
      <c r="U529" s="20" t="s">
        <v>204</v>
      </c>
      <c r="V529" s="22">
        <v>36</v>
      </c>
      <c r="W529" s="22">
        <v>1</v>
      </c>
      <c r="X529" s="23"/>
    </row>
    <row r="530" spans="1:24" s="1" customFormat="1" ht="11.1" customHeight="1" x14ac:dyDescent="0.3">
      <c r="A530" s="24" t="s">
        <v>23</v>
      </c>
      <c r="B530" s="24" t="s">
        <v>480</v>
      </c>
      <c r="C530" s="12" t="s">
        <v>487</v>
      </c>
      <c r="D530" s="54"/>
      <c r="E530" s="39" t="str">
        <f t="shared" si="26"/>
        <v>Еще фото</v>
      </c>
      <c r="F530" s="30" t="s">
        <v>138</v>
      </c>
      <c r="G530" s="24" t="s">
        <v>102</v>
      </c>
      <c r="H530" s="24" t="s">
        <v>90</v>
      </c>
      <c r="I530" s="24" t="s">
        <v>165</v>
      </c>
      <c r="J530" s="14" t="s">
        <v>28</v>
      </c>
      <c r="K530" s="15" t="s">
        <v>166</v>
      </c>
      <c r="L530" s="57"/>
      <c r="M530" s="14"/>
      <c r="N530" s="14" t="s">
        <v>43</v>
      </c>
      <c r="O530" s="14"/>
      <c r="P530" s="15" t="s">
        <v>384</v>
      </c>
      <c r="Q530" s="16">
        <v>17399</v>
      </c>
      <c r="R530" s="17">
        <v>45</v>
      </c>
      <c r="S530" s="18">
        <v>11004.8675</v>
      </c>
      <c r="T530" s="19" t="s">
        <v>98</v>
      </c>
      <c r="U530" s="20" t="s">
        <v>177</v>
      </c>
      <c r="V530" s="28">
        <v>36.5</v>
      </c>
      <c r="W530" s="22">
        <v>1</v>
      </c>
      <c r="X530" s="23"/>
    </row>
    <row r="531" spans="1:24" s="1" customFormat="1" ht="11.1" customHeight="1" x14ac:dyDescent="0.3">
      <c r="A531" s="24" t="s">
        <v>23</v>
      </c>
      <c r="B531" s="24" t="s">
        <v>480</v>
      </c>
      <c r="C531" s="12" t="s">
        <v>487</v>
      </c>
      <c r="D531" s="54"/>
      <c r="E531" s="39" t="str">
        <f t="shared" si="26"/>
        <v>Еще фото</v>
      </c>
      <c r="F531" s="30" t="s">
        <v>138</v>
      </c>
      <c r="G531" s="24" t="s">
        <v>102</v>
      </c>
      <c r="H531" s="24" t="s">
        <v>90</v>
      </c>
      <c r="I531" s="24" t="s">
        <v>165</v>
      </c>
      <c r="J531" s="14" t="s">
        <v>28</v>
      </c>
      <c r="K531" s="15" t="s">
        <v>166</v>
      </c>
      <c r="L531" s="57"/>
      <c r="M531" s="14"/>
      <c r="N531" s="14" t="s">
        <v>43</v>
      </c>
      <c r="O531" s="14"/>
      <c r="P531" s="15" t="s">
        <v>384</v>
      </c>
      <c r="Q531" s="16">
        <v>17399</v>
      </c>
      <c r="R531" s="17">
        <v>45</v>
      </c>
      <c r="S531" s="18">
        <v>11004.8675</v>
      </c>
      <c r="T531" s="19" t="s">
        <v>98</v>
      </c>
      <c r="U531" s="20" t="s">
        <v>185</v>
      </c>
      <c r="V531" s="22">
        <v>37</v>
      </c>
      <c r="W531" s="22">
        <v>4</v>
      </c>
      <c r="X531" s="23"/>
    </row>
    <row r="532" spans="1:24" s="1" customFormat="1" ht="11.1" customHeight="1" x14ac:dyDescent="0.3">
      <c r="A532" s="24" t="s">
        <v>23</v>
      </c>
      <c r="B532" s="24" t="s">
        <v>480</v>
      </c>
      <c r="C532" s="12" t="s">
        <v>487</v>
      </c>
      <c r="D532" s="54"/>
      <c r="E532" s="39" t="str">
        <f t="shared" si="26"/>
        <v>Еще фото</v>
      </c>
      <c r="F532" s="30" t="s">
        <v>138</v>
      </c>
      <c r="G532" s="24" t="s">
        <v>102</v>
      </c>
      <c r="H532" s="24" t="s">
        <v>90</v>
      </c>
      <c r="I532" s="24" t="s">
        <v>165</v>
      </c>
      <c r="J532" s="14" t="s">
        <v>28</v>
      </c>
      <c r="K532" s="15" t="s">
        <v>166</v>
      </c>
      <c r="L532" s="57"/>
      <c r="M532" s="14"/>
      <c r="N532" s="14" t="s">
        <v>43</v>
      </c>
      <c r="O532" s="14"/>
      <c r="P532" s="15" t="s">
        <v>384</v>
      </c>
      <c r="Q532" s="16">
        <v>17399</v>
      </c>
      <c r="R532" s="17">
        <v>45</v>
      </c>
      <c r="S532" s="18">
        <v>11004.8675</v>
      </c>
      <c r="T532" s="19" t="s">
        <v>98</v>
      </c>
      <c r="U532" s="20" t="s">
        <v>186</v>
      </c>
      <c r="V532" s="28">
        <v>37.5</v>
      </c>
      <c r="W532" s="22">
        <v>4</v>
      </c>
      <c r="X532" s="23"/>
    </row>
    <row r="533" spans="1:24" s="1" customFormat="1" ht="11.1" customHeight="1" x14ac:dyDescent="0.3">
      <c r="A533" s="24" t="s">
        <v>23</v>
      </c>
      <c r="B533" s="24" t="s">
        <v>480</v>
      </c>
      <c r="C533" s="12" t="s">
        <v>487</v>
      </c>
      <c r="D533" s="54"/>
      <c r="E533" s="39" t="str">
        <f t="shared" si="26"/>
        <v>Еще фото</v>
      </c>
      <c r="F533" s="30" t="s">
        <v>138</v>
      </c>
      <c r="G533" s="24" t="s">
        <v>102</v>
      </c>
      <c r="H533" s="24" t="s">
        <v>90</v>
      </c>
      <c r="I533" s="24" t="s">
        <v>165</v>
      </c>
      <c r="J533" s="14" t="s">
        <v>28</v>
      </c>
      <c r="K533" s="15" t="s">
        <v>166</v>
      </c>
      <c r="L533" s="57"/>
      <c r="M533" s="14"/>
      <c r="N533" s="14" t="s">
        <v>43</v>
      </c>
      <c r="O533" s="14"/>
      <c r="P533" s="15" t="s">
        <v>384</v>
      </c>
      <c r="Q533" s="16">
        <v>17399</v>
      </c>
      <c r="R533" s="17">
        <v>45</v>
      </c>
      <c r="S533" s="18">
        <v>11004.8675</v>
      </c>
      <c r="T533" s="19" t="s">
        <v>98</v>
      </c>
      <c r="U533" s="20" t="s">
        <v>170</v>
      </c>
      <c r="V533" s="28">
        <v>38.5</v>
      </c>
      <c r="W533" s="22">
        <v>5</v>
      </c>
      <c r="X533" s="23"/>
    </row>
    <row r="534" spans="1:24" s="1" customFormat="1" ht="11.1" customHeight="1" x14ac:dyDescent="0.3">
      <c r="A534" s="24" t="s">
        <v>23</v>
      </c>
      <c r="B534" s="24" t="s">
        <v>480</v>
      </c>
      <c r="C534" s="12" t="s">
        <v>487</v>
      </c>
      <c r="D534" s="54"/>
      <c r="E534" s="39" t="str">
        <f t="shared" si="26"/>
        <v>Еще фото</v>
      </c>
      <c r="F534" s="30" t="s">
        <v>138</v>
      </c>
      <c r="G534" s="24" t="s">
        <v>102</v>
      </c>
      <c r="H534" s="24" t="s">
        <v>90</v>
      </c>
      <c r="I534" s="24" t="s">
        <v>165</v>
      </c>
      <c r="J534" s="14" t="s">
        <v>28</v>
      </c>
      <c r="K534" s="15" t="s">
        <v>166</v>
      </c>
      <c r="L534" s="57"/>
      <c r="M534" s="14"/>
      <c r="N534" s="14" t="s">
        <v>43</v>
      </c>
      <c r="O534" s="14"/>
      <c r="P534" s="15" t="s">
        <v>384</v>
      </c>
      <c r="Q534" s="16">
        <v>17399</v>
      </c>
      <c r="R534" s="17">
        <v>45</v>
      </c>
      <c r="S534" s="18">
        <v>11004.8675</v>
      </c>
      <c r="T534" s="19" t="s">
        <v>98</v>
      </c>
      <c r="U534" s="20" t="s">
        <v>99</v>
      </c>
      <c r="V534" s="22">
        <v>39</v>
      </c>
      <c r="W534" s="22">
        <v>6</v>
      </c>
      <c r="X534" s="23"/>
    </row>
    <row r="535" spans="1:24" s="1" customFormat="1" ht="11.1" customHeight="1" x14ac:dyDescent="0.3">
      <c r="A535" s="24" t="s">
        <v>23</v>
      </c>
      <c r="B535" s="24" t="s">
        <v>480</v>
      </c>
      <c r="C535" s="12" t="s">
        <v>487</v>
      </c>
      <c r="D535" s="54"/>
      <c r="E535" s="39" t="str">
        <f t="shared" si="26"/>
        <v>Еще фото</v>
      </c>
      <c r="F535" s="30" t="s">
        <v>138</v>
      </c>
      <c r="G535" s="24" t="s">
        <v>102</v>
      </c>
      <c r="H535" s="24" t="s">
        <v>90</v>
      </c>
      <c r="I535" s="24" t="s">
        <v>165</v>
      </c>
      <c r="J535" s="14" t="s">
        <v>28</v>
      </c>
      <c r="K535" s="15" t="s">
        <v>166</v>
      </c>
      <c r="L535" s="57"/>
      <c r="M535" s="14"/>
      <c r="N535" s="14" t="s">
        <v>43</v>
      </c>
      <c r="O535" s="14"/>
      <c r="P535" s="15" t="s">
        <v>384</v>
      </c>
      <c r="Q535" s="16">
        <v>17399</v>
      </c>
      <c r="R535" s="17">
        <v>45</v>
      </c>
      <c r="S535" s="18">
        <v>11004.8675</v>
      </c>
      <c r="T535" s="19" t="s">
        <v>98</v>
      </c>
      <c r="U535" s="20" t="s">
        <v>157</v>
      </c>
      <c r="V535" s="28">
        <v>39.5</v>
      </c>
      <c r="W535" s="22">
        <v>7</v>
      </c>
      <c r="X535" s="23"/>
    </row>
    <row r="536" spans="1:24" s="1" customFormat="1" ht="11.1" customHeight="1" x14ac:dyDescent="0.3">
      <c r="A536" s="24" t="s">
        <v>23</v>
      </c>
      <c r="B536" s="24" t="s">
        <v>480</v>
      </c>
      <c r="C536" s="12" t="s">
        <v>487</v>
      </c>
      <c r="D536" s="54"/>
      <c r="E536" s="39" t="str">
        <f t="shared" si="26"/>
        <v>Еще фото</v>
      </c>
      <c r="F536" s="30" t="s">
        <v>138</v>
      </c>
      <c r="G536" s="24" t="s">
        <v>102</v>
      </c>
      <c r="H536" s="24" t="s">
        <v>90</v>
      </c>
      <c r="I536" s="24" t="s">
        <v>165</v>
      </c>
      <c r="J536" s="14" t="s">
        <v>28</v>
      </c>
      <c r="K536" s="15" t="s">
        <v>166</v>
      </c>
      <c r="L536" s="57"/>
      <c r="M536" s="14"/>
      <c r="N536" s="14" t="s">
        <v>43</v>
      </c>
      <c r="O536" s="14"/>
      <c r="P536" s="15" t="s">
        <v>384</v>
      </c>
      <c r="Q536" s="16">
        <v>17399</v>
      </c>
      <c r="R536" s="17">
        <v>45</v>
      </c>
      <c r="S536" s="18">
        <v>11004.8675</v>
      </c>
      <c r="T536" s="19" t="s">
        <v>98</v>
      </c>
      <c r="U536" s="20" t="s">
        <v>112</v>
      </c>
      <c r="V536" s="28">
        <v>40.5</v>
      </c>
      <c r="W536" s="22">
        <v>11</v>
      </c>
      <c r="X536" s="23"/>
    </row>
    <row r="537" spans="1:24" s="1" customFormat="1" ht="11.1" customHeight="1" x14ac:dyDescent="0.3">
      <c r="A537" s="14" t="s">
        <v>23</v>
      </c>
      <c r="B537" s="14" t="s">
        <v>480</v>
      </c>
      <c r="C537" s="12" t="s">
        <v>487</v>
      </c>
      <c r="D537" s="54"/>
      <c r="E537" s="39" t="str">
        <f t="shared" si="26"/>
        <v>Еще фото</v>
      </c>
      <c r="F537" s="35" t="s">
        <v>138</v>
      </c>
      <c r="G537" s="14" t="s">
        <v>102</v>
      </c>
      <c r="H537" s="14" t="s">
        <v>90</v>
      </c>
      <c r="I537" s="14" t="s">
        <v>165</v>
      </c>
      <c r="J537" s="14" t="s">
        <v>28</v>
      </c>
      <c r="K537" s="14" t="s">
        <v>166</v>
      </c>
      <c r="L537" s="57"/>
      <c r="M537" s="14"/>
      <c r="N537" s="14" t="s">
        <v>43</v>
      </c>
      <c r="O537" s="14"/>
      <c r="P537" s="14" t="s">
        <v>384</v>
      </c>
      <c r="Q537" s="32">
        <v>17399</v>
      </c>
      <c r="R537" s="33">
        <v>45</v>
      </c>
      <c r="S537" s="34">
        <v>11004.8675</v>
      </c>
      <c r="T537" s="19" t="s">
        <v>98</v>
      </c>
      <c r="U537" s="20" t="s">
        <v>107</v>
      </c>
      <c r="V537" s="22">
        <v>41</v>
      </c>
      <c r="W537" s="22">
        <v>14</v>
      </c>
      <c r="X537" s="23"/>
    </row>
    <row r="538" spans="1:24" s="1" customFormat="1" ht="11.1" customHeight="1" x14ac:dyDescent="0.3">
      <c r="A538" s="14" t="s">
        <v>23</v>
      </c>
      <c r="B538" s="14" t="s">
        <v>480</v>
      </c>
      <c r="C538" s="12" t="s">
        <v>487</v>
      </c>
      <c r="D538" s="54"/>
      <c r="E538" s="39" t="str">
        <f t="shared" si="26"/>
        <v>Еще фото</v>
      </c>
      <c r="F538" s="35" t="s">
        <v>138</v>
      </c>
      <c r="G538" s="14" t="s">
        <v>102</v>
      </c>
      <c r="H538" s="14" t="s">
        <v>90</v>
      </c>
      <c r="I538" s="14" t="s">
        <v>165</v>
      </c>
      <c r="J538" s="14" t="s">
        <v>28</v>
      </c>
      <c r="K538" s="14" t="s">
        <v>166</v>
      </c>
      <c r="L538" s="57"/>
      <c r="M538" s="14"/>
      <c r="N538" s="14" t="s">
        <v>43</v>
      </c>
      <c r="O538" s="14"/>
      <c r="P538" s="14" t="s">
        <v>384</v>
      </c>
      <c r="Q538" s="32">
        <v>17399</v>
      </c>
      <c r="R538" s="33">
        <v>45</v>
      </c>
      <c r="S538" s="34">
        <v>11004.8675</v>
      </c>
      <c r="T538" s="19" t="s">
        <v>98</v>
      </c>
      <c r="U538" s="20" t="s">
        <v>108</v>
      </c>
      <c r="V538" s="28">
        <v>41.5</v>
      </c>
      <c r="W538" s="22">
        <v>16</v>
      </c>
      <c r="X538" s="23"/>
    </row>
    <row r="539" spans="1:24" s="1" customFormat="1" ht="11.1" customHeight="1" x14ac:dyDescent="0.3">
      <c r="A539" s="14" t="s">
        <v>23</v>
      </c>
      <c r="B539" s="14" t="s">
        <v>480</v>
      </c>
      <c r="C539" s="12" t="s">
        <v>487</v>
      </c>
      <c r="D539" s="54"/>
      <c r="E539" s="39" t="str">
        <f t="shared" si="26"/>
        <v>Еще фото</v>
      </c>
      <c r="F539" s="35" t="s">
        <v>138</v>
      </c>
      <c r="G539" s="14" t="s">
        <v>102</v>
      </c>
      <c r="H539" s="14" t="s">
        <v>90</v>
      </c>
      <c r="I539" s="14" t="s">
        <v>165</v>
      </c>
      <c r="J539" s="14" t="s">
        <v>28</v>
      </c>
      <c r="K539" s="14" t="s">
        <v>166</v>
      </c>
      <c r="L539" s="57"/>
      <c r="M539" s="14"/>
      <c r="N539" s="14" t="s">
        <v>43</v>
      </c>
      <c r="O539" s="14"/>
      <c r="P539" s="14" t="s">
        <v>384</v>
      </c>
      <c r="Q539" s="32">
        <v>17399</v>
      </c>
      <c r="R539" s="33">
        <v>45</v>
      </c>
      <c r="S539" s="34">
        <v>11004.8675</v>
      </c>
      <c r="T539" s="19" t="s">
        <v>98</v>
      </c>
      <c r="U539" s="20" t="s">
        <v>115</v>
      </c>
      <c r="V539" s="22">
        <v>42</v>
      </c>
      <c r="W539" s="22">
        <v>20</v>
      </c>
      <c r="X539" s="23"/>
    </row>
    <row r="540" spans="1:24" s="1" customFormat="1" ht="11.1" customHeight="1" x14ac:dyDescent="0.3">
      <c r="A540" s="14" t="s">
        <v>23</v>
      </c>
      <c r="B540" s="14" t="s">
        <v>480</v>
      </c>
      <c r="C540" s="12" t="s">
        <v>487</v>
      </c>
      <c r="D540" s="54"/>
      <c r="E540" s="39" t="str">
        <f t="shared" si="26"/>
        <v>Еще фото</v>
      </c>
      <c r="F540" s="35" t="s">
        <v>138</v>
      </c>
      <c r="G540" s="14" t="s">
        <v>102</v>
      </c>
      <c r="H540" s="14" t="s">
        <v>90</v>
      </c>
      <c r="I540" s="14" t="s">
        <v>165</v>
      </c>
      <c r="J540" s="14" t="s">
        <v>28</v>
      </c>
      <c r="K540" s="14" t="s">
        <v>166</v>
      </c>
      <c r="L540" s="57"/>
      <c r="M540" s="14"/>
      <c r="N540" s="14" t="s">
        <v>43</v>
      </c>
      <c r="O540" s="14"/>
      <c r="P540" s="14" t="s">
        <v>384</v>
      </c>
      <c r="Q540" s="32">
        <v>17399</v>
      </c>
      <c r="R540" s="33">
        <v>45</v>
      </c>
      <c r="S540" s="34">
        <v>11004.8675</v>
      </c>
      <c r="T540" s="19" t="s">
        <v>98</v>
      </c>
      <c r="U540" s="20" t="s">
        <v>116</v>
      </c>
      <c r="V540" s="22">
        <v>43</v>
      </c>
      <c r="W540" s="22">
        <v>19</v>
      </c>
      <c r="X540" s="23"/>
    </row>
    <row r="541" spans="1:24" s="1" customFormat="1" ht="11.1" customHeight="1" x14ac:dyDescent="0.3">
      <c r="A541" s="14" t="s">
        <v>23</v>
      </c>
      <c r="B541" s="14" t="s">
        <v>480</v>
      </c>
      <c r="C541" s="12" t="s">
        <v>487</v>
      </c>
      <c r="D541" s="54"/>
      <c r="E541" s="39" t="str">
        <f t="shared" si="26"/>
        <v>Еще фото</v>
      </c>
      <c r="F541" s="35" t="s">
        <v>138</v>
      </c>
      <c r="G541" s="14" t="s">
        <v>102</v>
      </c>
      <c r="H541" s="14" t="s">
        <v>90</v>
      </c>
      <c r="I541" s="14" t="s">
        <v>165</v>
      </c>
      <c r="J541" s="14" t="s">
        <v>28</v>
      </c>
      <c r="K541" s="14" t="s">
        <v>166</v>
      </c>
      <c r="L541" s="57"/>
      <c r="M541" s="14"/>
      <c r="N541" s="14" t="s">
        <v>43</v>
      </c>
      <c r="O541" s="14"/>
      <c r="P541" s="14" t="s">
        <v>384</v>
      </c>
      <c r="Q541" s="32">
        <v>17399</v>
      </c>
      <c r="R541" s="33">
        <v>45</v>
      </c>
      <c r="S541" s="34">
        <v>11004.8675</v>
      </c>
      <c r="T541" s="19" t="s">
        <v>98</v>
      </c>
      <c r="U541" s="20" t="s">
        <v>117</v>
      </c>
      <c r="V541" s="28">
        <v>43.5</v>
      </c>
      <c r="W541" s="22">
        <v>13</v>
      </c>
      <c r="X541" s="23"/>
    </row>
    <row r="542" spans="1:24" s="1" customFormat="1" ht="11.1" customHeight="1" x14ac:dyDescent="0.3">
      <c r="A542" s="14" t="s">
        <v>23</v>
      </c>
      <c r="B542" s="14" t="s">
        <v>480</v>
      </c>
      <c r="C542" s="12" t="s">
        <v>487</v>
      </c>
      <c r="D542" s="54"/>
      <c r="E542" s="39" t="str">
        <f t="shared" si="26"/>
        <v>Еще фото</v>
      </c>
      <c r="F542" s="35" t="s">
        <v>138</v>
      </c>
      <c r="G542" s="14" t="s">
        <v>102</v>
      </c>
      <c r="H542" s="14" t="s">
        <v>90</v>
      </c>
      <c r="I542" s="14" t="s">
        <v>165</v>
      </c>
      <c r="J542" s="14" t="s">
        <v>28</v>
      </c>
      <c r="K542" s="14" t="s">
        <v>166</v>
      </c>
      <c r="L542" s="57"/>
      <c r="M542" s="14"/>
      <c r="N542" s="14" t="s">
        <v>43</v>
      </c>
      <c r="O542" s="14"/>
      <c r="P542" s="14" t="s">
        <v>384</v>
      </c>
      <c r="Q542" s="32">
        <v>17399</v>
      </c>
      <c r="R542" s="33">
        <v>45</v>
      </c>
      <c r="S542" s="34">
        <v>11004.8675</v>
      </c>
      <c r="T542" s="19" t="s">
        <v>98</v>
      </c>
      <c r="U542" s="20" t="s">
        <v>118</v>
      </c>
      <c r="V542" s="22">
        <v>44</v>
      </c>
      <c r="W542" s="22">
        <v>13</v>
      </c>
      <c r="X542" s="23"/>
    </row>
    <row r="543" spans="1:24" s="1" customFormat="1" ht="11.1" customHeight="1" x14ac:dyDescent="0.3">
      <c r="A543" s="14" t="s">
        <v>23</v>
      </c>
      <c r="B543" s="14" t="s">
        <v>480</v>
      </c>
      <c r="C543" s="12" t="s">
        <v>487</v>
      </c>
      <c r="D543" s="54"/>
      <c r="E543" s="39" t="str">
        <f t="shared" si="26"/>
        <v>Еще фото</v>
      </c>
      <c r="F543" s="35" t="s">
        <v>138</v>
      </c>
      <c r="G543" s="14" t="s">
        <v>102</v>
      </c>
      <c r="H543" s="14" t="s">
        <v>90</v>
      </c>
      <c r="I543" s="14" t="s">
        <v>165</v>
      </c>
      <c r="J543" s="14" t="s">
        <v>28</v>
      </c>
      <c r="K543" s="14" t="s">
        <v>166</v>
      </c>
      <c r="L543" s="57"/>
      <c r="M543" s="14"/>
      <c r="N543" s="14" t="s">
        <v>43</v>
      </c>
      <c r="O543" s="14"/>
      <c r="P543" s="14" t="s">
        <v>384</v>
      </c>
      <c r="Q543" s="32">
        <v>17399</v>
      </c>
      <c r="R543" s="33">
        <v>45</v>
      </c>
      <c r="S543" s="34">
        <v>11004.8675</v>
      </c>
      <c r="T543" s="19" t="s">
        <v>98</v>
      </c>
      <c r="U543" s="20" t="s">
        <v>113</v>
      </c>
      <c r="V543" s="28">
        <v>44.5</v>
      </c>
      <c r="W543" s="22">
        <v>8</v>
      </c>
      <c r="X543" s="23"/>
    </row>
    <row r="544" spans="1:24" s="1" customFormat="1" ht="11.1" customHeight="1" x14ac:dyDescent="0.3">
      <c r="A544" s="14" t="s">
        <v>23</v>
      </c>
      <c r="B544" s="14" t="s">
        <v>480</v>
      </c>
      <c r="C544" s="12" t="s">
        <v>487</v>
      </c>
      <c r="D544" s="54"/>
      <c r="E544" s="39" t="str">
        <f t="shared" si="26"/>
        <v>Еще фото</v>
      </c>
      <c r="F544" s="35" t="s">
        <v>138</v>
      </c>
      <c r="G544" s="14" t="s">
        <v>102</v>
      </c>
      <c r="H544" s="14" t="s">
        <v>90</v>
      </c>
      <c r="I544" s="14" t="s">
        <v>165</v>
      </c>
      <c r="J544" s="14" t="s">
        <v>28</v>
      </c>
      <c r="K544" s="14" t="s">
        <v>166</v>
      </c>
      <c r="L544" s="57"/>
      <c r="M544" s="14"/>
      <c r="N544" s="14" t="s">
        <v>43</v>
      </c>
      <c r="O544" s="14"/>
      <c r="P544" s="14" t="s">
        <v>384</v>
      </c>
      <c r="Q544" s="32">
        <v>17399</v>
      </c>
      <c r="R544" s="33">
        <v>45</v>
      </c>
      <c r="S544" s="34">
        <v>11004.8675</v>
      </c>
      <c r="T544" s="19" t="s">
        <v>98</v>
      </c>
      <c r="U544" s="20" t="s">
        <v>119</v>
      </c>
      <c r="V544" s="28">
        <v>45.5</v>
      </c>
      <c r="W544" s="22">
        <v>6</v>
      </c>
      <c r="X544" s="23"/>
    </row>
    <row r="545" spans="1:24" s="1" customFormat="1" ht="11.1" customHeight="1" x14ac:dyDescent="0.3">
      <c r="A545" s="14" t="s">
        <v>23</v>
      </c>
      <c r="B545" s="14" t="s">
        <v>480</v>
      </c>
      <c r="C545" s="12" t="s">
        <v>487</v>
      </c>
      <c r="D545" s="55"/>
      <c r="E545" s="39" t="str">
        <f t="shared" si="26"/>
        <v>Еще фото</v>
      </c>
      <c r="F545" s="35" t="s">
        <v>138</v>
      </c>
      <c r="G545" s="14" t="s">
        <v>102</v>
      </c>
      <c r="H545" s="14" t="s">
        <v>90</v>
      </c>
      <c r="I545" s="14" t="s">
        <v>165</v>
      </c>
      <c r="J545" s="14" t="s">
        <v>28</v>
      </c>
      <c r="K545" s="14" t="s">
        <v>166</v>
      </c>
      <c r="L545" s="58"/>
      <c r="M545" s="14"/>
      <c r="N545" s="14" t="s">
        <v>43</v>
      </c>
      <c r="O545" s="14"/>
      <c r="P545" s="14" t="s">
        <v>384</v>
      </c>
      <c r="Q545" s="32">
        <v>17399</v>
      </c>
      <c r="R545" s="33">
        <v>45</v>
      </c>
      <c r="S545" s="34">
        <v>11004.8675</v>
      </c>
      <c r="T545" s="19" t="s">
        <v>98</v>
      </c>
      <c r="U545" s="20" t="s">
        <v>371</v>
      </c>
      <c r="V545" s="28">
        <v>46.5</v>
      </c>
      <c r="W545" s="22">
        <v>1</v>
      </c>
      <c r="X545" s="23"/>
    </row>
    <row r="546" spans="1:24" s="1" customFormat="1" ht="108" customHeight="1" x14ac:dyDescent="0.3">
      <c r="A546" s="11" t="s">
        <v>23</v>
      </c>
      <c r="B546" s="11" t="s">
        <v>480</v>
      </c>
      <c r="C546" s="12" t="s">
        <v>489</v>
      </c>
      <c r="D546" s="27"/>
      <c r="E546" s="39" t="str">
        <f>HYPERLINK("https://www.google.ru/search?q=U740NW2&amp;newwindow=1&amp;tbm=isch","Еще фото")</f>
        <v>Еще фото</v>
      </c>
      <c r="F546" s="13" t="s">
        <v>56</v>
      </c>
      <c r="G546" s="11" t="s">
        <v>102</v>
      </c>
      <c r="H546" s="11" t="s">
        <v>90</v>
      </c>
      <c r="I546" s="14" t="s">
        <v>165</v>
      </c>
      <c r="J546" s="14" t="s">
        <v>28</v>
      </c>
      <c r="K546" s="15" t="s">
        <v>166</v>
      </c>
      <c r="L546" s="14" t="s">
        <v>490</v>
      </c>
      <c r="M546" s="14"/>
      <c r="N546" s="14" t="s">
        <v>491</v>
      </c>
      <c r="O546" s="14"/>
      <c r="P546" s="15" t="s">
        <v>492</v>
      </c>
      <c r="Q546" s="16">
        <v>16499</v>
      </c>
      <c r="R546" s="17">
        <v>45</v>
      </c>
      <c r="S546" s="18">
        <v>10435.6175</v>
      </c>
      <c r="T546" s="19" t="s">
        <v>98</v>
      </c>
      <c r="U546" s="20" t="s">
        <v>112</v>
      </c>
      <c r="V546" s="28">
        <v>40.5</v>
      </c>
      <c r="W546" s="22">
        <v>4</v>
      </c>
      <c r="X546" s="23"/>
    </row>
    <row r="547" spans="1:24" s="1" customFormat="1" ht="108" customHeight="1" x14ac:dyDescent="0.3">
      <c r="A547" s="11" t="s">
        <v>23</v>
      </c>
      <c r="B547" s="11" t="s">
        <v>493</v>
      </c>
      <c r="C547" s="12" t="s">
        <v>494</v>
      </c>
      <c r="D547" s="27"/>
      <c r="E547" s="39" t="str">
        <f>HYPERLINK("https://www.google.ru/search?q=U90602FD&amp;newwindow=1&amp;tbm=isch","Еще фото")</f>
        <v>Еще фото</v>
      </c>
      <c r="F547" s="13"/>
      <c r="G547" s="11" t="s">
        <v>102</v>
      </c>
      <c r="H547" s="11" t="s">
        <v>90</v>
      </c>
      <c r="I547" s="14" t="s">
        <v>165</v>
      </c>
      <c r="J547" s="14" t="s">
        <v>28</v>
      </c>
      <c r="K547" s="15" t="s">
        <v>166</v>
      </c>
      <c r="L547" s="14" t="s">
        <v>495</v>
      </c>
      <c r="M547" s="14"/>
      <c r="N547" s="14" t="s">
        <v>43</v>
      </c>
      <c r="O547" s="14"/>
      <c r="P547" s="15" t="s">
        <v>295</v>
      </c>
      <c r="Q547" s="16">
        <v>18899</v>
      </c>
      <c r="R547" s="17">
        <v>45</v>
      </c>
      <c r="S547" s="18">
        <v>11953.6175</v>
      </c>
      <c r="T547" s="19" t="s">
        <v>98</v>
      </c>
      <c r="U547" s="20" t="s">
        <v>116</v>
      </c>
      <c r="V547" s="22">
        <v>43</v>
      </c>
      <c r="W547" s="22">
        <v>1</v>
      </c>
      <c r="X547" s="23"/>
    </row>
    <row r="548" spans="1:24" s="1" customFormat="1" ht="51.95" customHeight="1" x14ac:dyDescent="0.3">
      <c r="A548" s="11" t="s">
        <v>23</v>
      </c>
      <c r="B548" s="11" t="s">
        <v>496</v>
      </c>
      <c r="C548" s="12" t="s">
        <v>497</v>
      </c>
      <c r="D548" s="59"/>
      <c r="E548" s="39" t="str">
        <f>HYPERLINK("https://www.google.ru/search?q=U906040V&amp;newwindow=1&amp;tbm=isch","Еще фото")</f>
        <v>Еще фото</v>
      </c>
      <c r="F548" s="13"/>
      <c r="G548" s="11" t="s">
        <v>102</v>
      </c>
      <c r="H548" s="11" t="s">
        <v>90</v>
      </c>
      <c r="I548" s="14" t="s">
        <v>165</v>
      </c>
      <c r="J548" s="14" t="s">
        <v>28</v>
      </c>
      <c r="K548" s="15" t="s">
        <v>166</v>
      </c>
      <c r="L548" s="56" t="s">
        <v>495</v>
      </c>
      <c r="M548" s="14"/>
      <c r="N548" s="14" t="s">
        <v>43</v>
      </c>
      <c r="O548" s="14"/>
      <c r="P548" s="15" t="s">
        <v>498</v>
      </c>
      <c r="Q548" s="16">
        <v>26099</v>
      </c>
      <c r="R548" s="17">
        <v>45</v>
      </c>
      <c r="S548" s="18">
        <v>16507.6175</v>
      </c>
      <c r="T548" s="19" t="s">
        <v>98</v>
      </c>
      <c r="U548" s="20" t="s">
        <v>197</v>
      </c>
      <c r="V548" s="22">
        <v>35</v>
      </c>
      <c r="W548" s="22">
        <v>2</v>
      </c>
      <c r="X548" s="23"/>
    </row>
    <row r="549" spans="1:24" s="1" customFormat="1" ht="60.95" customHeight="1" x14ac:dyDescent="0.3">
      <c r="A549" s="24" t="s">
        <v>23</v>
      </c>
      <c r="B549" s="24" t="s">
        <v>496</v>
      </c>
      <c r="C549" s="12" t="s">
        <v>497</v>
      </c>
      <c r="D549" s="60"/>
      <c r="E549" s="39" t="str">
        <f>HYPERLINK("https://www.google.ru/search?q=U906040V&amp;newwindow=1&amp;tbm=isch","Еще фото")</f>
        <v>Еще фото</v>
      </c>
      <c r="F549" s="13"/>
      <c r="G549" s="24" t="s">
        <v>102</v>
      </c>
      <c r="H549" s="24" t="s">
        <v>90</v>
      </c>
      <c r="I549" s="24" t="s">
        <v>165</v>
      </c>
      <c r="J549" s="14" t="s">
        <v>28</v>
      </c>
      <c r="K549" s="15" t="s">
        <v>166</v>
      </c>
      <c r="L549" s="58"/>
      <c r="M549" s="14"/>
      <c r="N549" s="14" t="s">
        <v>43</v>
      </c>
      <c r="O549" s="14"/>
      <c r="P549" s="15" t="s">
        <v>498</v>
      </c>
      <c r="Q549" s="16">
        <v>26099</v>
      </c>
      <c r="R549" s="17">
        <v>45</v>
      </c>
      <c r="S549" s="18">
        <v>16507.6175</v>
      </c>
      <c r="T549" s="19" t="s">
        <v>98</v>
      </c>
      <c r="U549" s="20" t="s">
        <v>112</v>
      </c>
      <c r="V549" s="28">
        <v>40.5</v>
      </c>
      <c r="W549" s="22">
        <v>1</v>
      </c>
      <c r="X549" s="23"/>
    </row>
    <row r="550" spans="1:24" s="1" customFormat="1" ht="26.1" customHeight="1" x14ac:dyDescent="0.3">
      <c r="A550" s="11" t="s">
        <v>23</v>
      </c>
      <c r="B550" s="11" t="s">
        <v>496</v>
      </c>
      <c r="C550" s="12" t="s">
        <v>499</v>
      </c>
      <c r="D550" s="53"/>
      <c r="E550" s="39" t="str">
        <f>HYPERLINK("https://www.google.ru/search?q=U906051K&amp;newwindow=1&amp;tbm=isch","Еще фото")</f>
        <v>Еще фото</v>
      </c>
      <c r="F550" s="13"/>
      <c r="G550" s="11" t="s">
        <v>102</v>
      </c>
      <c r="H550" s="11" t="s">
        <v>90</v>
      </c>
      <c r="I550" s="14" t="s">
        <v>165</v>
      </c>
      <c r="J550" s="14" t="s">
        <v>28</v>
      </c>
      <c r="K550" s="15" t="s">
        <v>166</v>
      </c>
      <c r="L550" s="56" t="s">
        <v>500</v>
      </c>
      <c r="M550" s="14"/>
      <c r="N550" s="14" t="s">
        <v>43</v>
      </c>
      <c r="O550" s="14"/>
      <c r="P550" s="15" t="s">
        <v>498</v>
      </c>
      <c r="Q550" s="16">
        <v>27499</v>
      </c>
      <c r="R550" s="17">
        <v>45</v>
      </c>
      <c r="S550" s="18">
        <v>17393.1175</v>
      </c>
      <c r="T550" s="19" t="s">
        <v>98</v>
      </c>
      <c r="U550" s="20" t="s">
        <v>157</v>
      </c>
      <c r="V550" s="28">
        <v>39.5</v>
      </c>
      <c r="W550" s="22">
        <v>1</v>
      </c>
      <c r="X550" s="23"/>
    </row>
    <row r="551" spans="1:24" s="1" customFormat="1" ht="26.1" customHeight="1" x14ac:dyDescent="0.3">
      <c r="A551" s="24" t="s">
        <v>23</v>
      </c>
      <c r="B551" s="24" t="s">
        <v>496</v>
      </c>
      <c r="C551" s="12" t="s">
        <v>499</v>
      </c>
      <c r="D551" s="54"/>
      <c r="E551" s="39" t="str">
        <f>HYPERLINK("https://www.google.ru/search?q=U906051K&amp;newwindow=1&amp;tbm=isch","Еще фото")</f>
        <v>Еще фото</v>
      </c>
      <c r="F551" s="13"/>
      <c r="G551" s="24" t="s">
        <v>102</v>
      </c>
      <c r="H551" s="24" t="s">
        <v>90</v>
      </c>
      <c r="I551" s="24" t="s">
        <v>165</v>
      </c>
      <c r="J551" s="14" t="s">
        <v>28</v>
      </c>
      <c r="K551" s="15" t="s">
        <v>166</v>
      </c>
      <c r="L551" s="57"/>
      <c r="M551" s="14"/>
      <c r="N551" s="14" t="s">
        <v>43</v>
      </c>
      <c r="O551" s="14"/>
      <c r="P551" s="15" t="s">
        <v>498</v>
      </c>
      <c r="Q551" s="16">
        <v>27499</v>
      </c>
      <c r="R551" s="17">
        <v>45</v>
      </c>
      <c r="S551" s="18">
        <v>17393.1175</v>
      </c>
      <c r="T551" s="19" t="s">
        <v>98</v>
      </c>
      <c r="U551" s="20" t="s">
        <v>112</v>
      </c>
      <c r="V551" s="28">
        <v>40.5</v>
      </c>
      <c r="W551" s="22">
        <v>1</v>
      </c>
      <c r="X551" s="23"/>
    </row>
    <row r="552" spans="1:24" s="1" customFormat="1" ht="26.1" customHeight="1" x14ac:dyDescent="0.3">
      <c r="A552" s="24" t="s">
        <v>23</v>
      </c>
      <c r="B552" s="24" t="s">
        <v>496</v>
      </c>
      <c r="C552" s="12" t="s">
        <v>499</v>
      </c>
      <c r="D552" s="54"/>
      <c r="E552" s="39" t="str">
        <f>HYPERLINK("https://www.google.ru/search?q=U906051K&amp;newwindow=1&amp;tbm=isch","Еще фото")</f>
        <v>Еще фото</v>
      </c>
      <c r="F552" s="13"/>
      <c r="G552" s="24" t="s">
        <v>102</v>
      </c>
      <c r="H552" s="24" t="s">
        <v>90</v>
      </c>
      <c r="I552" s="24" t="s">
        <v>165</v>
      </c>
      <c r="J552" s="14" t="s">
        <v>28</v>
      </c>
      <c r="K552" s="15" t="s">
        <v>166</v>
      </c>
      <c r="L552" s="57"/>
      <c r="M552" s="14"/>
      <c r="N552" s="14" t="s">
        <v>43</v>
      </c>
      <c r="O552" s="14"/>
      <c r="P552" s="15" t="s">
        <v>498</v>
      </c>
      <c r="Q552" s="16">
        <v>27499</v>
      </c>
      <c r="R552" s="17">
        <v>45</v>
      </c>
      <c r="S552" s="18">
        <v>17393.1175</v>
      </c>
      <c r="T552" s="19" t="s">
        <v>98</v>
      </c>
      <c r="U552" s="20" t="s">
        <v>115</v>
      </c>
      <c r="V552" s="22">
        <v>42</v>
      </c>
      <c r="W552" s="22">
        <v>1</v>
      </c>
      <c r="X552" s="23"/>
    </row>
    <row r="553" spans="1:24" s="1" customFormat="1" ht="26.1" customHeight="1" x14ac:dyDescent="0.3">
      <c r="A553" s="24" t="s">
        <v>23</v>
      </c>
      <c r="B553" s="24" t="s">
        <v>496</v>
      </c>
      <c r="C553" s="12" t="s">
        <v>499</v>
      </c>
      <c r="D553" s="55"/>
      <c r="E553" s="39" t="str">
        <f>HYPERLINK("https://www.google.ru/search?q=U906051K&amp;newwindow=1&amp;tbm=isch","Еще фото")</f>
        <v>Еще фото</v>
      </c>
      <c r="F553" s="13"/>
      <c r="G553" s="24" t="s">
        <v>102</v>
      </c>
      <c r="H553" s="24" t="s">
        <v>90</v>
      </c>
      <c r="I553" s="24" t="s">
        <v>165</v>
      </c>
      <c r="J553" s="14" t="s">
        <v>28</v>
      </c>
      <c r="K553" s="15" t="s">
        <v>166</v>
      </c>
      <c r="L553" s="58"/>
      <c r="M553" s="14"/>
      <c r="N553" s="14" t="s">
        <v>43</v>
      </c>
      <c r="O553" s="14"/>
      <c r="P553" s="15" t="s">
        <v>498</v>
      </c>
      <c r="Q553" s="16">
        <v>27499</v>
      </c>
      <c r="R553" s="17">
        <v>45</v>
      </c>
      <c r="S553" s="18">
        <v>17393.1175</v>
      </c>
      <c r="T553" s="19" t="s">
        <v>98</v>
      </c>
      <c r="U553" s="20" t="s">
        <v>116</v>
      </c>
      <c r="V553" s="22">
        <v>43</v>
      </c>
      <c r="W553" s="22">
        <v>1</v>
      </c>
      <c r="X553" s="23"/>
    </row>
    <row r="554" spans="1:24" s="1" customFormat="1" ht="108" customHeight="1" x14ac:dyDescent="0.3">
      <c r="A554" s="11" t="s">
        <v>23</v>
      </c>
      <c r="B554" s="11" t="s">
        <v>493</v>
      </c>
      <c r="C554" s="12" t="s">
        <v>501</v>
      </c>
      <c r="D554" s="27"/>
      <c r="E554" s="39" t="str">
        <f>HYPERLINK("https://www.google.ru/search?q=U9060528&amp;newwindow=1&amp;tbm=isch","Еще фото")</f>
        <v>Еще фото</v>
      </c>
      <c r="F554" s="13"/>
      <c r="G554" s="11" t="s">
        <v>102</v>
      </c>
      <c r="H554" s="11" t="s">
        <v>90</v>
      </c>
      <c r="I554" s="14" t="s">
        <v>165</v>
      </c>
      <c r="J554" s="14" t="s">
        <v>28</v>
      </c>
      <c r="K554" s="15" t="s">
        <v>166</v>
      </c>
      <c r="L554" s="14" t="s">
        <v>502</v>
      </c>
      <c r="M554" s="14"/>
      <c r="N554" s="14" t="s">
        <v>43</v>
      </c>
      <c r="O554" s="14"/>
      <c r="P554" s="15" t="s">
        <v>402</v>
      </c>
      <c r="Q554" s="16">
        <v>27499</v>
      </c>
      <c r="R554" s="17">
        <v>45</v>
      </c>
      <c r="S554" s="18">
        <v>17393.1175</v>
      </c>
      <c r="T554" s="19" t="s">
        <v>98</v>
      </c>
      <c r="U554" s="20" t="s">
        <v>177</v>
      </c>
      <c r="V554" s="28">
        <v>36.5</v>
      </c>
      <c r="W554" s="22">
        <v>1</v>
      </c>
      <c r="X554" s="23"/>
    </row>
    <row r="555" spans="1:24" s="1" customFormat="1" ht="21" customHeight="1" x14ac:dyDescent="0.3">
      <c r="A555" s="11" t="s">
        <v>23</v>
      </c>
      <c r="B555" s="11" t="s">
        <v>493</v>
      </c>
      <c r="C555" s="25" t="s">
        <v>503</v>
      </c>
      <c r="D555" s="53"/>
      <c r="E555" s="39" t="str">
        <f>HYPERLINK("https://www.google.ru/search?q=U90605HS&amp;newwindow=1&amp;tbm=isch","Еще фото")</f>
        <v>Еще фото</v>
      </c>
      <c r="F555" s="13"/>
      <c r="G555" s="11" t="s">
        <v>102</v>
      </c>
      <c r="H555" s="11" t="s">
        <v>90</v>
      </c>
      <c r="I555" s="14" t="s">
        <v>165</v>
      </c>
      <c r="J555" s="14" t="s">
        <v>28</v>
      </c>
      <c r="K555" s="15" t="s">
        <v>166</v>
      </c>
      <c r="L555" s="56" t="s">
        <v>495</v>
      </c>
      <c r="M555" s="14"/>
      <c r="N555" s="14" t="s">
        <v>504</v>
      </c>
      <c r="O555" s="14"/>
      <c r="P555" s="15" t="s">
        <v>399</v>
      </c>
      <c r="Q555" s="16">
        <v>18999</v>
      </c>
      <c r="R555" s="17">
        <v>45</v>
      </c>
      <c r="S555" s="18">
        <v>12016.8675</v>
      </c>
      <c r="T555" s="19" t="s">
        <v>98</v>
      </c>
      <c r="U555" s="20" t="s">
        <v>112</v>
      </c>
      <c r="V555" s="28">
        <v>40.5</v>
      </c>
      <c r="W555" s="22">
        <v>1</v>
      </c>
      <c r="X555" s="23"/>
    </row>
    <row r="556" spans="1:24" s="1" customFormat="1" ht="21" customHeight="1" x14ac:dyDescent="0.3">
      <c r="A556" s="24" t="s">
        <v>23</v>
      </c>
      <c r="B556" s="24" t="s">
        <v>493</v>
      </c>
      <c r="C556" s="26" t="s">
        <v>503</v>
      </c>
      <c r="D556" s="54"/>
      <c r="E556" s="39" t="str">
        <f>HYPERLINK("https://www.google.ru/search?q=U90605HS&amp;newwindow=1&amp;tbm=isch","Еще фото")</f>
        <v>Еще фото</v>
      </c>
      <c r="F556" s="13"/>
      <c r="G556" s="24" t="s">
        <v>102</v>
      </c>
      <c r="H556" s="24" t="s">
        <v>90</v>
      </c>
      <c r="I556" s="24" t="s">
        <v>165</v>
      </c>
      <c r="J556" s="14" t="s">
        <v>28</v>
      </c>
      <c r="K556" s="15" t="s">
        <v>166</v>
      </c>
      <c r="L556" s="57"/>
      <c r="M556" s="14"/>
      <c r="N556" s="14" t="s">
        <v>504</v>
      </c>
      <c r="O556" s="14"/>
      <c r="P556" s="15" t="s">
        <v>399</v>
      </c>
      <c r="Q556" s="16">
        <v>18999</v>
      </c>
      <c r="R556" s="17">
        <v>45</v>
      </c>
      <c r="S556" s="18">
        <v>12016.8675</v>
      </c>
      <c r="T556" s="19" t="s">
        <v>98</v>
      </c>
      <c r="U556" s="20" t="s">
        <v>107</v>
      </c>
      <c r="V556" s="22">
        <v>41</v>
      </c>
      <c r="W556" s="22">
        <v>1</v>
      </c>
      <c r="X556" s="23"/>
    </row>
    <row r="557" spans="1:24" s="1" customFormat="1" ht="21" customHeight="1" x14ac:dyDescent="0.3">
      <c r="A557" s="24" t="s">
        <v>23</v>
      </c>
      <c r="B557" s="24" t="s">
        <v>493</v>
      </c>
      <c r="C557" s="26" t="s">
        <v>503</v>
      </c>
      <c r="D557" s="54"/>
      <c r="E557" s="39" t="str">
        <f>HYPERLINK("https://www.google.ru/search?q=U90605HS&amp;newwindow=1&amp;tbm=isch","Еще фото")</f>
        <v>Еще фото</v>
      </c>
      <c r="F557" s="13"/>
      <c r="G557" s="24" t="s">
        <v>102</v>
      </c>
      <c r="H557" s="24" t="s">
        <v>90</v>
      </c>
      <c r="I557" s="24" t="s">
        <v>165</v>
      </c>
      <c r="J557" s="14" t="s">
        <v>28</v>
      </c>
      <c r="K557" s="15" t="s">
        <v>166</v>
      </c>
      <c r="L557" s="57"/>
      <c r="M557" s="14"/>
      <c r="N557" s="14" t="s">
        <v>504</v>
      </c>
      <c r="O557" s="14"/>
      <c r="P557" s="15" t="s">
        <v>399</v>
      </c>
      <c r="Q557" s="16">
        <v>18999</v>
      </c>
      <c r="R557" s="17">
        <v>45</v>
      </c>
      <c r="S557" s="18">
        <v>12016.8675</v>
      </c>
      <c r="T557" s="19" t="s">
        <v>98</v>
      </c>
      <c r="U557" s="20" t="s">
        <v>116</v>
      </c>
      <c r="V557" s="22">
        <v>43</v>
      </c>
      <c r="W557" s="22">
        <v>5</v>
      </c>
      <c r="X557" s="23"/>
    </row>
    <row r="558" spans="1:24" s="1" customFormat="1" ht="21" customHeight="1" x14ac:dyDescent="0.3">
      <c r="A558" s="24" t="s">
        <v>23</v>
      </c>
      <c r="B558" s="24" t="s">
        <v>493</v>
      </c>
      <c r="C558" s="26" t="s">
        <v>503</v>
      </c>
      <c r="D558" s="54"/>
      <c r="E558" s="39" t="str">
        <f>HYPERLINK("https://www.google.ru/search?q=U90605HS&amp;newwindow=1&amp;tbm=isch","Еще фото")</f>
        <v>Еще фото</v>
      </c>
      <c r="F558" s="13"/>
      <c r="G558" s="24" t="s">
        <v>102</v>
      </c>
      <c r="H558" s="24" t="s">
        <v>90</v>
      </c>
      <c r="I558" s="24" t="s">
        <v>165</v>
      </c>
      <c r="J558" s="14" t="s">
        <v>28</v>
      </c>
      <c r="K558" s="15" t="s">
        <v>166</v>
      </c>
      <c r="L558" s="57"/>
      <c r="M558" s="14"/>
      <c r="N558" s="14" t="s">
        <v>504</v>
      </c>
      <c r="O558" s="14"/>
      <c r="P558" s="15" t="s">
        <v>399</v>
      </c>
      <c r="Q558" s="16">
        <v>18999</v>
      </c>
      <c r="R558" s="17">
        <v>45</v>
      </c>
      <c r="S558" s="18">
        <v>12016.8675</v>
      </c>
      <c r="T558" s="19" t="s">
        <v>98</v>
      </c>
      <c r="U558" s="20" t="s">
        <v>117</v>
      </c>
      <c r="V558" s="28">
        <v>43.5</v>
      </c>
      <c r="W558" s="22">
        <v>1</v>
      </c>
      <c r="X558" s="23"/>
    </row>
    <row r="559" spans="1:24" s="1" customFormat="1" ht="32.1" customHeight="1" x14ac:dyDescent="0.3">
      <c r="A559" s="24" t="s">
        <v>23</v>
      </c>
      <c r="B559" s="24" t="s">
        <v>493</v>
      </c>
      <c r="C559" s="26" t="s">
        <v>503</v>
      </c>
      <c r="D559" s="55"/>
      <c r="E559" s="39" t="str">
        <f>HYPERLINK("https://www.google.ru/search?q=U90605HS&amp;newwindow=1&amp;tbm=isch","Еще фото")</f>
        <v>Еще фото</v>
      </c>
      <c r="F559" s="13"/>
      <c r="G559" s="24" t="s">
        <v>102</v>
      </c>
      <c r="H559" s="24" t="s">
        <v>90</v>
      </c>
      <c r="I559" s="24" t="s">
        <v>165</v>
      </c>
      <c r="J559" s="14" t="s">
        <v>28</v>
      </c>
      <c r="K559" s="15" t="s">
        <v>166</v>
      </c>
      <c r="L559" s="58"/>
      <c r="M559" s="14"/>
      <c r="N559" s="14" t="s">
        <v>504</v>
      </c>
      <c r="O559" s="14"/>
      <c r="P559" s="15" t="s">
        <v>399</v>
      </c>
      <c r="Q559" s="16">
        <v>18999</v>
      </c>
      <c r="R559" s="17">
        <v>45</v>
      </c>
      <c r="S559" s="18">
        <v>12016.8675</v>
      </c>
      <c r="T559" s="19" t="s">
        <v>98</v>
      </c>
      <c r="U559" s="20" t="s">
        <v>113</v>
      </c>
      <c r="V559" s="28">
        <v>44.5</v>
      </c>
      <c r="W559" s="22">
        <v>1</v>
      </c>
      <c r="X559" s="23"/>
    </row>
    <row r="560" spans="1:24" s="1" customFormat="1" ht="51.95" customHeight="1" x14ac:dyDescent="0.3">
      <c r="A560" s="11" t="s">
        <v>23</v>
      </c>
      <c r="B560" s="11" t="s">
        <v>496</v>
      </c>
      <c r="C560" s="12" t="s">
        <v>505</v>
      </c>
      <c r="D560" s="59"/>
      <c r="E560" s="39" t="str">
        <f>HYPERLINK("https://www.google.ru/search?q=U90606MU&amp;newwindow=1&amp;tbm=isch","Еще фото")</f>
        <v>Еще фото</v>
      </c>
      <c r="F560" s="13"/>
      <c r="G560" s="11" t="s">
        <v>102</v>
      </c>
      <c r="H560" s="11" t="s">
        <v>90</v>
      </c>
      <c r="I560" s="14" t="s">
        <v>165</v>
      </c>
      <c r="J560" s="14" t="s">
        <v>28</v>
      </c>
      <c r="K560" s="15" t="s">
        <v>166</v>
      </c>
      <c r="L560" s="56"/>
      <c r="M560" s="14"/>
      <c r="N560" s="14" t="s">
        <v>43</v>
      </c>
      <c r="O560" s="14"/>
      <c r="P560" s="15" t="s">
        <v>498</v>
      </c>
      <c r="Q560" s="16">
        <v>26099</v>
      </c>
      <c r="R560" s="17">
        <v>45</v>
      </c>
      <c r="S560" s="18">
        <v>16507.6175</v>
      </c>
      <c r="T560" s="19" t="s">
        <v>98</v>
      </c>
      <c r="U560" s="20" t="s">
        <v>185</v>
      </c>
      <c r="V560" s="22">
        <v>37</v>
      </c>
      <c r="W560" s="22">
        <v>1</v>
      </c>
      <c r="X560" s="23"/>
    </row>
    <row r="561" spans="1:24" s="1" customFormat="1" ht="60.95" customHeight="1" x14ac:dyDescent="0.3">
      <c r="A561" s="24" t="s">
        <v>23</v>
      </c>
      <c r="B561" s="24" t="s">
        <v>496</v>
      </c>
      <c r="C561" s="12" t="s">
        <v>505</v>
      </c>
      <c r="D561" s="60"/>
      <c r="E561" s="39" t="str">
        <f>HYPERLINK("https://www.google.ru/search?q=U90606MU&amp;newwindow=1&amp;tbm=isch","Еще фото")</f>
        <v>Еще фото</v>
      </c>
      <c r="F561" s="13"/>
      <c r="G561" s="24" t="s">
        <v>102</v>
      </c>
      <c r="H561" s="24" t="s">
        <v>90</v>
      </c>
      <c r="I561" s="24" t="s">
        <v>165</v>
      </c>
      <c r="J561" s="14" t="s">
        <v>28</v>
      </c>
      <c r="K561" s="15" t="s">
        <v>166</v>
      </c>
      <c r="L561" s="58"/>
      <c r="M561" s="14"/>
      <c r="N561" s="14" t="s">
        <v>43</v>
      </c>
      <c r="O561" s="14"/>
      <c r="P561" s="15" t="s">
        <v>498</v>
      </c>
      <c r="Q561" s="16">
        <v>26099</v>
      </c>
      <c r="R561" s="17">
        <v>45</v>
      </c>
      <c r="S561" s="18">
        <v>16507.6175</v>
      </c>
      <c r="T561" s="19" t="s">
        <v>98</v>
      </c>
      <c r="U561" s="20" t="s">
        <v>112</v>
      </c>
      <c r="V561" s="28">
        <v>40.5</v>
      </c>
      <c r="W561" s="22">
        <v>1</v>
      </c>
      <c r="X561" s="23"/>
    </row>
    <row r="562" spans="1:24" s="1" customFormat="1" ht="21" customHeight="1" x14ac:dyDescent="0.3">
      <c r="A562" s="11" t="s">
        <v>23</v>
      </c>
      <c r="B562" s="11" t="s">
        <v>493</v>
      </c>
      <c r="C562" s="25" t="s">
        <v>506</v>
      </c>
      <c r="D562" s="53"/>
      <c r="E562" s="39" t="str">
        <f>HYPERLINK("https://www.google.ru/search?q=U90606TO&amp;newwindow=1&amp;tbm=isch","Еще фото")</f>
        <v>Еще фото</v>
      </c>
      <c r="F562" s="13"/>
      <c r="G562" s="11" t="s">
        <v>102</v>
      </c>
      <c r="H562" s="11" t="s">
        <v>90</v>
      </c>
      <c r="I562" s="14" t="s">
        <v>165</v>
      </c>
      <c r="J562" s="14" t="s">
        <v>28</v>
      </c>
      <c r="K562" s="15" t="s">
        <v>166</v>
      </c>
      <c r="L562" s="56" t="s">
        <v>507</v>
      </c>
      <c r="M562" s="14"/>
      <c r="N562" s="14" t="s">
        <v>31</v>
      </c>
      <c r="O562" s="14"/>
      <c r="P562" s="15" t="s">
        <v>384</v>
      </c>
      <c r="Q562" s="16">
        <v>22099</v>
      </c>
      <c r="R562" s="17">
        <v>45</v>
      </c>
      <c r="S562" s="18">
        <v>13977.6175</v>
      </c>
      <c r="T562" s="19" t="s">
        <v>98</v>
      </c>
      <c r="U562" s="20" t="s">
        <v>185</v>
      </c>
      <c r="V562" s="22">
        <v>37</v>
      </c>
      <c r="W562" s="22">
        <v>1</v>
      </c>
      <c r="X562" s="23"/>
    </row>
    <row r="563" spans="1:24" s="1" customFormat="1" ht="21" customHeight="1" x14ac:dyDescent="0.3">
      <c r="A563" s="24" t="s">
        <v>23</v>
      </c>
      <c r="B563" s="24" t="s">
        <v>493</v>
      </c>
      <c r="C563" s="26" t="s">
        <v>506</v>
      </c>
      <c r="D563" s="54"/>
      <c r="E563" s="39" t="str">
        <f>HYPERLINK("https://www.google.ru/search?q=U90606TO&amp;newwindow=1&amp;tbm=isch","Еще фото")</f>
        <v>Еще фото</v>
      </c>
      <c r="F563" s="13"/>
      <c r="G563" s="24" t="s">
        <v>102</v>
      </c>
      <c r="H563" s="24" t="s">
        <v>90</v>
      </c>
      <c r="I563" s="24" t="s">
        <v>165</v>
      </c>
      <c r="J563" s="14" t="s">
        <v>28</v>
      </c>
      <c r="K563" s="15" t="s">
        <v>166</v>
      </c>
      <c r="L563" s="57"/>
      <c r="M563" s="14"/>
      <c r="N563" s="14" t="s">
        <v>31</v>
      </c>
      <c r="O563" s="14"/>
      <c r="P563" s="15" t="s">
        <v>384</v>
      </c>
      <c r="Q563" s="16">
        <v>22099</v>
      </c>
      <c r="R563" s="17">
        <v>45</v>
      </c>
      <c r="S563" s="18">
        <v>13977.6175</v>
      </c>
      <c r="T563" s="19" t="s">
        <v>98</v>
      </c>
      <c r="U563" s="20" t="s">
        <v>99</v>
      </c>
      <c r="V563" s="22">
        <v>39</v>
      </c>
      <c r="W563" s="22">
        <v>4</v>
      </c>
      <c r="X563" s="23"/>
    </row>
    <row r="564" spans="1:24" s="1" customFormat="1" ht="21" customHeight="1" x14ac:dyDescent="0.3">
      <c r="A564" s="24" t="s">
        <v>23</v>
      </c>
      <c r="B564" s="24" t="s">
        <v>493</v>
      </c>
      <c r="C564" s="26" t="s">
        <v>506</v>
      </c>
      <c r="D564" s="54"/>
      <c r="E564" s="39" t="str">
        <f>HYPERLINK("https://www.google.ru/search?q=U90606TO&amp;newwindow=1&amp;tbm=isch","Еще фото")</f>
        <v>Еще фото</v>
      </c>
      <c r="F564" s="13"/>
      <c r="G564" s="24" t="s">
        <v>102</v>
      </c>
      <c r="H564" s="24" t="s">
        <v>90</v>
      </c>
      <c r="I564" s="24" t="s">
        <v>165</v>
      </c>
      <c r="J564" s="14" t="s">
        <v>28</v>
      </c>
      <c r="K564" s="15" t="s">
        <v>166</v>
      </c>
      <c r="L564" s="57"/>
      <c r="M564" s="14"/>
      <c r="N564" s="14" t="s">
        <v>31</v>
      </c>
      <c r="O564" s="14"/>
      <c r="P564" s="15" t="s">
        <v>384</v>
      </c>
      <c r="Q564" s="16">
        <v>22099</v>
      </c>
      <c r="R564" s="17">
        <v>45</v>
      </c>
      <c r="S564" s="18">
        <v>13977.6175</v>
      </c>
      <c r="T564" s="19" t="s">
        <v>98</v>
      </c>
      <c r="U564" s="20" t="s">
        <v>107</v>
      </c>
      <c r="V564" s="22">
        <v>41</v>
      </c>
      <c r="W564" s="22">
        <v>1</v>
      </c>
      <c r="X564" s="23"/>
    </row>
    <row r="565" spans="1:24" s="1" customFormat="1" ht="21" customHeight="1" x14ac:dyDescent="0.3">
      <c r="A565" s="24" t="s">
        <v>23</v>
      </c>
      <c r="B565" s="24" t="s">
        <v>493</v>
      </c>
      <c r="C565" s="26" t="s">
        <v>506</v>
      </c>
      <c r="D565" s="54"/>
      <c r="E565" s="39" t="str">
        <f>HYPERLINK("https://www.google.ru/search?q=U90606TO&amp;newwindow=1&amp;tbm=isch","Еще фото")</f>
        <v>Еще фото</v>
      </c>
      <c r="F565" s="13"/>
      <c r="G565" s="24" t="s">
        <v>102</v>
      </c>
      <c r="H565" s="24" t="s">
        <v>90</v>
      </c>
      <c r="I565" s="24" t="s">
        <v>165</v>
      </c>
      <c r="J565" s="14" t="s">
        <v>28</v>
      </c>
      <c r="K565" s="15" t="s">
        <v>166</v>
      </c>
      <c r="L565" s="57"/>
      <c r="M565" s="14"/>
      <c r="N565" s="14" t="s">
        <v>31</v>
      </c>
      <c r="O565" s="14"/>
      <c r="P565" s="15" t="s">
        <v>384</v>
      </c>
      <c r="Q565" s="16">
        <v>22099</v>
      </c>
      <c r="R565" s="17">
        <v>45</v>
      </c>
      <c r="S565" s="18">
        <v>13977.6175</v>
      </c>
      <c r="T565" s="19" t="s">
        <v>98</v>
      </c>
      <c r="U565" s="20" t="s">
        <v>108</v>
      </c>
      <c r="V565" s="28">
        <v>41.5</v>
      </c>
      <c r="W565" s="22">
        <v>5</v>
      </c>
      <c r="X565" s="23"/>
    </row>
    <row r="566" spans="1:24" s="1" customFormat="1" ht="32.1" customHeight="1" x14ac:dyDescent="0.3">
      <c r="A566" s="24" t="s">
        <v>23</v>
      </c>
      <c r="B566" s="24" t="s">
        <v>493</v>
      </c>
      <c r="C566" s="26" t="s">
        <v>506</v>
      </c>
      <c r="D566" s="55"/>
      <c r="E566" s="39" t="str">
        <f>HYPERLINK("https://www.google.ru/search?q=U90606TO&amp;newwindow=1&amp;tbm=isch","Еще фото")</f>
        <v>Еще фото</v>
      </c>
      <c r="F566" s="13"/>
      <c r="G566" s="24" t="s">
        <v>102</v>
      </c>
      <c r="H566" s="24" t="s">
        <v>90</v>
      </c>
      <c r="I566" s="24" t="s">
        <v>165</v>
      </c>
      <c r="J566" s="14" t="s">
        <v>28</v>
      </c>
      <c r="K566" s="15" t="s">
        <v>166</v>
      </c>
      <c r="L566" s="58"/>
      <c r="M566" s="14"/>
      <c r="N566" s="14" t="s">
        <v>31</v>
      </c>
      <c r="O566" s="14"/>
      <c r="P566" s="15" t="s">
        <v>384</v>
      </c>
      <c r="Q566" s="16">
        <v>22099</v>
      </c>
      <c r="R566" s="17">
        <v>45</v>
      </c>
      <c r="S566" s="18">
        <v>13977.6175</v>
      </c>
      <c r="T566" s="19" t="s">
        <v>98</v>
      </c>
      <c r="U566" s="20" t="s">
        <v>115</v>
      </c>
      <c r="V566" s="22">
        <v>42</v>
      </c>
      <c r="W566" s="22">
        <v>1</v>
      </c>
      <c r="X566" s="23"/>
    </row>
    <row r="567" spans="1:24" s="1" customFormat="1" ht="35.1" customHeight="1" x14ac:dyDescent="0.3">
      <c r="A567" s="11" t="s">
        <v>23</v>
      </c>
      <c r="B567" s="11" t="s">
        <v>493</v>
      </c>
      <c r="C567" s="12" t="s">
        <v>508</v>
      </c>
      <c r="D567" s="53"/>
      <c r="E567" s="39" t="str">
        <f>HYPERLINK("https://www.google.ru/search?q=U906076M&amp;newwindow=1&amp;tbm=isch","Еще фото")</f>
        <v>Еще фото</v>
      </c>
      <c r="F567" s="13" t="s">
        <v>56</v>
      </c>
      <c r="G567" s="11" t="s">
        <v>102</v>
      </c>
      <c r="H567" s="11" t="s">
        <v>90</v>
      </c>
      <c r="I567" s="14" t="s">
        <v>165</v>
      </c>
      <c r="J567" s="14" t="s">
        <v>28</v>
      </c>
      <c r="K567" s="15" t="s">
        <v>166</v>
      </c>
      <c r="L567" s="56" t="s">
        <v>500</v>
      </c>
      <c r="M567" s="14"/>
      <c r="N567" s="14" t="s">
        <v>230</v>
      </c>
      <c r="O567" s="14"/>
      <c r="P567" s="15" t="s">
        <v>399</v>
      </c>
      <c r="Q567" s="16">
        <v>18699</v>
      </c>
      <c r="R567" s="17">
        <v>45</v>
      </c>
      <c r="S567" s="18">
        <v>11827.1175</v>
      </c>
      <c r="T567" s="19" t="s">
        <v>98</v>
      </c>
      <c r="U567" s="20" t="s">
        <v>112</v>
      </c>
      <c r="V567" s="28">
        <v>40.5</v>
      </c>
      <c r="W567" s="22">
        <v>1</v>
      </c>
      <c r="X567" s="23"/>
    </row>
    <row r="568" spans="1:24" s="1" customFormat="1" ht="35.1" customHeight="1" x14ac:dyDescent="0.3">
      <c r="A568" s="24" t="s">
        <v>23</v>
      </c>
      <c r="B568" s="24" t="s">
        <v>493</v>
      </c>
      <c r="C568" s="12" t="s">
        <v>508</v>
      </c>
      <c r="D568" s="54"/>
      <c r="E568" s="39" t="str">
        <f>HYPERLINK("https://www.google.ru/search?q=U906076M&amp;newwindow=1&amp;tbm=isch","Еще фото")</f>
        <v>Еще фото</v>
      </c>
      <c r="F568" s="13" t="s">
        <v>56</v>
      </c>
      <c r="G568" s="24" t="s">
        <v>102</v>
      </c>
      <c r="H568" s="24" t="s">
        <v>90</v>
      </c>
      <c r="I568" s="24" t="s">
        <v>165</v>
      </c>
      <c r="J568" s="14" t="s">
        <v>28</v>
      </c>
      <c r="K568" s="15" t="s">
        <v>166</v>
      </c>
      <c r="L568" s="57"/>
      <c r="M568" s="14"/>
      <c r="N568" s="14" t="s">
        <v>230</v>
      </c>
      <c r="O568" s="14"/>
      <c r="P568" s="15" t="s">
        <v>399</v>
      </c>
      <c r="Q568" s="16">
        <v>18699</v>
      </c>
      <c r="R568" s="17">
        <v>45</v>
      </c>
      <c r="S568" s="18">
        <v>11827.1175</v>
      </c>
      <c r="T568" s="19" t="s">
        <v>98</v>
      </c>
      <c r="U568" s="20" t="s">
        <v>107</v>
      </c>
      <c r="V568" s="22">
        <v>41</v>
      </c>
      <c r="W568" s="22">
        <v>1</v>
      </c>
      <c r="X568" s="23"/>
    </row>
    <row r="569" spans="1:24" s="1" customFormat="1" ht="36.950000000000003" customHeight="1" x14ac:dyDescent="0.3">
      <c r="A569" s="24" t="s">
        <v>23</v>
      </c>
      <c r="B569" s="24" t="s">
        <v>493</v>
      </c>
      <c r="C569" s="12" t="s">
        <v>508</v>
      </c>
      <c r="D569" s="55"/>
      <c r="E569" s="39" t="str">
        <f>HYPERLINK("https://www.google.ru/search?q=U906076M&amp;newwindow=1&amp;tbm=isch","Еще фото")</f>
        <v>Еще фото</v>
      </c>
      <c r="F569" s="13" t="s">
        <v>56</v>
      </c>
      <c r="G569" s="24" t="s">
        <v>102</v>
      </c>
      <c r="H569" s="24" t="s">
        <v>90</v>
      </c>
      <c r="I569" s="24" t="s">
        <v>165</v>
      </c>
      <c r="J569" s="14" t="s">
        <v>28</v>
      </c>
      <c r="K569" s="15" t="s">
        <v>166</v>
      </c>
      <c r="L569" s="58"/>
      <c r="M569" s="14"/>
      <c r="N569" s="14" t="s">
        <v>230</v>
      </c>
      <c r="O569" s="14"/>
      <c r="P569" s="15" t="s">
        <v>399</v>
      </c>
      <c r="Q569" s="16">
        <v>18699</v>
      </c>
      <c r="R569" s="17">
        <v>45</v>
      </c>
      <c r="S569" s="18">
        <v>11827.1175</v>
      </c>
      <c r="T569" s="19" t="s">
        <v>98</v>
      </c>
      <c r="U569" s="20" t="s">
        <v>113</v>
      </c>
      <c r="V569" s="28">
        <v>44.5</v>
      </c>
      <c r="W569" s="22">
        <v>1</v>
      </c>
      <c r="X569" s="23"/>
    </row>
    <row r="570" spans="1:24" s="1" customFormat="1" ht="108" customHeight="1" x14ac:dyDescent="0.3">
      <c r="A570" s="11" t="s">
        <v>23</v>
      </c>
      <c r="B570" s="11" t="s">
        <v>493</v>
      </c>
      <c r="C570" s="12" t="s">
        <v>509</v>
      </c>
      <c r="D570" s="27"/>
      <c r="E570" s="39" t="str">
        <f>HYPERLINK("https://www.google.ru/search?q=U906087O&amp;newwindow=1&amp;tbm=isch","Еще фото")</f>
        <v>Еще фото</v>
      </c>
      <c r="F570" s="13"/>
      <c r="G570" s="11" t="s">
        <v>102</v>
      </c>
      <c r="H570" s="11" t="s">
        <v>90</v>
      </c>
      <c r="I570" s="14" t="s">
        <v>165</v>
      </c>
      <c r="J570" s="14" t="s">
        <v>28</v>
      </c>
      <c r="K570" s="15" t="s">
        <v>166</v>
      </c>
      <c r="L570" s="14" t="s">
        <v>510</v>
      </c>
      <c r="M570" s="14"/>
      <c r="N570" s="14" t="s">
        <v>43</v>
      </c>
      <c r="O570" s="14"/>
      <c r="P570" s="15" t="s">
        <v>402</v>
      </c>
      <c r="Q570" s="16">
        <v>23199</v>
      </c>
      <c r="R570" s="17">
        <v>45</v>
      </c>
      <c r="S570" s="18">
        <v>14673.3675</v>
      </c>
      <c r="T570" s="19" t="s">
        <v>98</v>
      </c>
      <c r="U570" s="20" t="s">
        <v>117</v>
      </c>
      <c r="V570" s="28">
        <v>43.5</v>
      </c>
      <c r="W570" s="22">
        <v>1</v>
      </c>
      <c r="X570" s="23"/>
    </row>
    <row r="571" spans="1:24" s="1" customFormat="1" ht="51.95" customHeight="1" x14ac:dyDescent="0.3">
      <c r="A571" s="11" t="s">
        <v>23</v>
      </c>
      <c r="B571" s="11" t="s">
        <v>493</v>
      </c>
      <c r="C571" s="12" t="s">
        <v>511</v>
      </c>
      <c r="D571" s="59"/>
      <c r="E571" s="39" t="str">
        <f>HYPERLINK("https://www.google.ru/search?q=U906089D&amp;newwindow=1&amp;tbm=isch","Еще фото")</f>
        <v>Еще фото</v>
      </c>
      <c r="F571" s="13"/>
      <c r="G571" s="11" t="s">
        <v>102</v>
      </c>
      <c r="H571" s="11" t="s">
        <v>90</v>
      </c>
      <c r="I571" s="14" t="s">
        <v>165</v>
      </c>
      <c r="J571" s="14" t="s">
        <v>28</v>
      </c>
      <c r="K571" s="15" t="s">
        <v>166</v>
      </c>
      <c r="L571" s="56" t="s">
        <v>500</v>
      </c>
      <c r="M571" s="14"/>
      <c r="N571" s="14" t="s">
        <v>491</v>
      </c>
      <c r="O571" s="14"/>
      <c r="P571" s="15" t="s">
        <v>301</v>
      </c>
      <c r="Q571" s="16">
        <v>23299</v>
      </c>
      <c r="R571" s="17">
        <v>45</v>
      </c>
      <c r="S571" s="18">
        <v>14736.6175</v>
      </c>
      <c r="T571" s="19" t="s">
        <v>98</v>
      </c>
      <c r="U571" s="20" t="s">
        <v>170</v>
      </c>
      <c r="V571" s="28">
        <v>38.5</v>
      </c>
      <c r="W571" s="22">
        <v>1</v>
      </c>
      <c r="X571" s="23"/>
    </row>
    <row r="572" spans="1:24" s="1" customFormat="1" ht="60.95" customHeight="1" x14ac:dyDescent="0.3">
      <c r="A572" s="24" t="s">
        <v>23</v>
      </c>
      <c r="B572" s="24" t="s">
        <v>493</v>
      </c>
      <c r="C572" s="12" t="s">
        <v>511</v>
      </c>
      <c r="D572" s="60"/>
      <c r="E572" s="39" t="str">
        <f>HYPERLINK("https://www.google.ru/search?q=U906089D&amp;newwindow=1&amp;tbm=isch","Еще фото")</f>
        <v>Еще фото</v>
      </c>
      <c r="F572" s="13"/>
      <c r="G572" s="24" t="s">
        <v>102</v>
      </c>
      <c r="H572" s="24" t="s">
        <v>90</v>
      </c>
      <c r="I572" s="24" t="s">
        <v>165</v>
      </c>
      <c r="J572" s="14" t="s">
        <v>28</v>
      </c>
      <c r="K572" s="15" t="s">
        <v>166</v>
      </c>
      <c r="L572" s="58"/>
      <c r="M572" s="14"/>
      <c r="N572" s="14" t="s">
        <v>491</v>
      </c>
      <c r="O572" s="14"/>
      <c r="P572" s="15" t="s">
        <v>301</v>
      </c>
      <c r="Q572" s="16">
        <v>23299</v>
      </c>
      <c r="R572" s="17">
        <v>45</v>
      </c>
      <c r="S572" s="18">
        <v>14736.6175</v>
      </c>
      <c r="T572" s="19" t="s">
        <v>98</v>
      </c>
      <c r="U572" s="20" t="s">
        <v>116</v>
      </c>
      <c r="V572" s="22">
        <v>43</v>
      </c>
      <c r="W572" s="22">
        <v>1</v>
      </c>
      <c r="X572" s="23"/>
    </row>
    <row r="573" spans="1:24" s="1" customFormat="1" ht="35.1" customHeight="1" x14ac:dyDescent="0.3">
      <c r="A573" s="11" t="s">
        <v>23</v>
      </c>
      <c r="B573" s="11" t="s">
        <v>493</v>
      </c>
      <c r="C573" s="12" t="s">
        <v>512</v>
      </c>
      <c r="D573" s="53"/>
      <c r="E573" s="39" t="str">
        <f>HYPERLINK("https://www.google.ru/search?q=U90609RW&amp;newwindow=1&amp;tbm=isch","Еще фото")</f>
        <v>Еще фото</v>
      </c>
      <c r="F573" s="13"/>
      <c r="G573" s="11" t="s">
        <v>102</v>
      </c>
      <c r="H573" s="11" t="s">
        <v>90</v>
      </c>
      <c r="I573" s="14" t="s">
        <v>165</v>
      </c>
      <c r="J573" s="14" t="s">
        <v>28</v>
      </c>
      <c r="K573" s="15" t="s">
        <v>166</v>
      </c>
      <c r="L573" s="56" t="s">
        <v>495</v>
      </c>
      <c r="M573" s="14"/>
      <c r="N573" s="14" t="s">
        <v>58</v>
      </c>
      <c r="O573" s="14"/>
      <c r="P573" s="15" t="s">
        <v>513</v>
      </c>
      <c r="Q573" s="16">
        <v>25199</v>
      </c>
      <c r="R573" s="17">
        <v>45</v>
      </c>
      <c r="S573" s="18">
        <v>15938.3675</v>
      </c>
      <c r="T573" s="19" t="s">
        <v>98</v>
      </c>
      <c r="U573" s="20" t="s">
        <v>112</v>
      </c>
      <c r="V573" s="28">
        <v>40.5</v>
      </c>
      <c r="W573" s="22">
        <v>1</v>
      </c>
      <c r="X573" s="23"/>
    </row>
    <row r="574" spans="1:24" s="1" customFormat="1" ht="35.1" customHeight="1" x14ac:dyDescent="0.3">
      <c r="A574" s="24" t="s">
        <v>23</v>
      </c>
      <c r="B574" s="24" t="s">
        <v>493</v>
      </c>
      <c r="C574" s="12" t="s">
        <v>512</v>
      </c>
      <c r="D574" s="54"/>
      <c r="E574" s="39" t="str">
        <f>HYPERLINK("https://www.google.ru/search?q=U90609RW&amp;newwindow=1&amp;tbm=isch","Еще фото")</f>
        <v>Еще фото</v>
      </c>
      <c r="F574" s="13"/>
      <c r="G574" s="24" t="s">
        <v>102</v>
      </c>
      <c r="H574" s="24" t="s">
        <v>90</v>
      </c>
      <c r="I574" s="24" t="s">
        <v>165</v>
      </c>
      <c r="J574" s="14" t="s">
        <v>28</v>
      </c>
      <c r="K574" s="15" t="s">
        <v>166</v>
      </c>
      <c r="L574" s="57"/>
      <c r="M574" s="14"/>
      <c r="N574" s="14" t="s">
        <v>58</v>
      </c>
      <c r="O574" s="14"/>
      <c r="P574" s="15" t="s">
        <v>513</v>
      </c>
      <c r="Q574" s="16">
        <v>25199</v>
      </c>
      <c r="R574" s="17">
        <v>45</v>
      </c>
      <c r="S574" s="18">
        <v>15938.3675</v>
      </c>
      <c r="T574" s="19" t="s">
        <v>98</v>
      </c>
      <c r="U574" s="20" t="s">
        <v>108</v>
      </c>
      <c r="V574" s="28">
        <v>41.5</v>
      </c>
      <c r="W574" s="22">
        <v>2</v>
      </c>
      <c r="X574" s="23"/>
    </row>
    <row r="575" spans="1:24" s="1" customFormat="1" ht="36.950000000000003" customHeight="1" x14ac:dyDescent="0.3">
      <c r="A575" s="24" t="s">
        <v>23</v>
      </c>
      <c r="B575" s="24" t="s">
        <v>493</v>
      </c>
      <c r="C575" s="12" t="s">
        <v>512</v>
      </c>
      <c r="D575" s="55"/>
      <c r="E575" s="39" t="str">
        <f>HYPERLINK("https://www.google.ru/search?q=U90609RW&amp;newwindow=1&amp;tbm=isch","Еще фото")</f>
        <v>Еще фото</v>
      </c>
      <c r="F575" s="13"/>
      <c r="G575" s="24" t="s">
        <v>102</v>
      </c>
      <c r="H575" s="24" t="s">
        <v>90</v>
      </c>
      <c r="I575" s="24" t="s">
        <v>165</v>
      </c>
      <c r="J575" s="14" t="s">
        <v>28</v>
      </c>
      <c r="K575" s="15" t="s">
        <v>166</v>
      </c>
      <c r="L575" s="58"/>
      <c r="M575" s="14"/>
      <c r="N575" s="14" t="s">
        <v>58</v>
      </c>
      <c r="O575" s="14"/>
      <c r="P575" s="15" t="s">
        <v>513</v>
      </c>
      <c r="Q575" s="16">
        <v>25199</v>
      </c>
      <c r="R575" s="17">
        <v>45</v>
      </c>
      <c r="S575" s="18">
        <v>15938.3675</v>
      </c>
      <c r="T575" s="19" t="s">
        <v>98</v>
      </c>
      <c r="U575" s="20" t="s">
        <v>116</v>
      </c>
      <c r="V575" s="22">
        <v>43</v>
      </c>
      <c r="W575" s="22">
        <v>2</v>
      </c>
      <c r="X575" s="23"/>
    </row>
    <row r="576" spans="1:24" s="1" customFormat="1" ht="21" customHeight="1" x14ac:dyDescent="0.3">
      <c r="A576" s="11" t="s">
        <v>23</v>
      </c>
      <c r="B576" s="11" t="s">
        <v>493</v>
      </c>
      <c r="C576" s="25" t="s">
        <v>514</v>
      </c>
      <c r="D576" s="53"/>
      <c r="E576" s="39" t="str">
        <f>HYPERLINK("https://www.google.ru/search?q=U9060BLK&amp;newwindow=1&amp;tbm=isch","Еще фото")</f>
        <v>Еще фото</v>
      </c>
      <c r="F576" s="30" t="s">
        <v>138</v>
      </c>
      <c r="G576" s="11" t="s">
        <v>102</v>
      </c>
      <c r="H576" s="11" t="s">
        <v>90</v>
      </c>
      <c r="I576" s="14" t="s">
        <v>165</v>
      </c>
      <c r="J576" s="14" t="s">
        <v>28</v>
      </c>
      <c r="K576" s="15" t="s">
        <v>166</v>
      </c>
      <c r="L576" s="56" t="s">
        <v>500</v>
      </c>
      <c r="M576" s="14" t="s">
        <v>341</v>
      </c>
      <c r="N576" s="14" t="s">
        <v>31</v>
      </c>
      <c r="O576" s="14"/>
      <c r="P576" s="15" t="s">
        <v>513</v>
      </c>
      <c r="Q576" s="16">
        <v>26099</v>
      </c>
      <c r="R576" s="17">
        <v>45</v>
      </c>
      <c r="S576" s="18">
        <v>16507.6175</v>
      </c>
      <c r="T576" s="19" t="s">
        <v>98</v>
      </c>
      <c r="U576" s="20" t="s">
        <v>99</v>
      </c>
      <c r="V576" s="22">
        <v>39</v>
      </c>
      <c r="W576" s="22">
        <v>2</v>
      </c>
      <c r="X576" s="23"/>
    </row>
    <row r="577" spans="1:24" s="1" customFormat="1" ht="21" customHeight="1" x14ac:dyDescent="0.3">
      <c r="A577" s="24" t="s">
        <v>23</v>
      </c>
      <c r="B577" s="24" t="s">
        <v>493</v>
      </c>
      <c r="C577" s="26" t="s">
        <v>514</v>
      </c>
      <c r="D577" s="54"/>
      <c r="E577" s="39" t="str">
        <f>HYPERLINK("https://www.google.ru/search?q=U9060BLK&amp;newwindow=1&amp;tbm=isch","Еще фото")</f>
        <v>Еще фото</v>
      </c>
      <c r="F577" s="30" t="s">
        <v>138</v>
      </c>
      <c r="G577" s="24" t="s">
        <v>102</v>
      </c>
      <c r="H577" s="24" t="s">
        <v>90</v>
      </c>
      <c r="I577" s="24" t="s">
        <v>165</v>
      </c>
      <c r="J577" s="14" t="s">
        <v>28</v>
      </c>
      <c r="K577" s="15" t="s">
        <v>166</v>
      </c>
      <c r="L577" s="57"/>
      <c r="M577" s="14" t="s">
        <v>341</v>
      </c>
      <c r="N577" s="14" t="s">
        <v>31</v>
      </c>
      <c r="O577" s="14"/>
      <c r="P577" s="15" t="s">
        <v>513</v>
      </c>
      <c r="Q577" s="16">
        <v>26099</v>
      </c>
      <c r="R577" s="17">
        <v>45</v>
      </c>
      <c r="S577" s="18">
        <v>16507.6175</v>
      </c>
      <c r="T577" s="19" t="s">
        <v>98</v>
      </c>
      <c r="U577" s="20" t="s">
        <v>157</v>
      </c>
      <c r="V577" s="28">
        <v>39.5</v>
      </c>
      <c r="W577" s="22">
        <v>2</v>
      </c>
      <c r="X577" s="23"/>
    </row>
    <row r="578" spans="1:24" s="1" customFormat="1" ht="21" customHeight="1" x14ac:dyDescent="0.3">
      <c r="A578" s="24" t="s">
        <v>23</v>
      </c>
      <c r="B578" s="24" t="s">
        <v>493</v>
      </c>
      <c r="C578" s="26" t="s">
        <v>514</v>
      </c>
      <c r="D578" s="54"/>
      <c r="E578" s="39" t="str">
        <f>HYPERLINK("https://www.google.ru/search?q=U9060BLK&amp;newwindow=1&amp;tbm=isch","Еще фото")</f>
        <v>Еще фото</v>
      </c>
      <c r="F578" s="30" t="s">
        <v>138</v>
      </c>
      <c r="G578" s="24" t="s">
        <v>102</v>
      </c>
      <c r="H578" s="24" t="s">
        <v>90</v>
      </c>
      <c r="I578" s="24" t="s">
        <v>165</v>
      </c>
      <c r="J578" s="14" t="s">
        <v>28</v>
      </c>
      <c r="K578" s="15" t="s">
        <v>166</v>
      </c>
      <c r="L578" s="57"/>
      <c r="M578" s="14" t="s">
        <v>341</v>
      </c>
      <c r="N578" s="14" t="s">
        <v>31</v>
      </c>
      <c r="O578" s="14"/>
      <c r="P578" s="15" t="s">
        <v>513</v>
      </c>
      <c r="Q578" s="16">
        <v>26099</v>
      </c>
      <c r="R578" s="17">
        <v>45</v>
      </c>
      <c r="S578" s="18">
        <v>16507.6175</v>
      </c>
      <c r="T578" s="19" t="s">
        <v>98</v>
      </c>
      <c r="U578" s="20" t="s">
        <v>112</v>
      </c>
      <c r="V578" s="28">
        <v>40.5</v>
      </c>
      <c r="W578" s="22">
        <v>11</v>
      </c>
      <c r="X578" s="23"/>
    </row>
    <row r="579" spans="1:24" s="1" customFormat="1" ht="21" customHeight="1" x14ac:dyDescent="0.3">
      <c r="A579" s="24" t="s">
        <v>23</v>
      </c>
      <c r="B579" s="24" t="s">
        <v>493</v>
      </c>
      <c r="C579" s="26" t="s">
        <v>514</v>
      </c>
      <c r="D579" s="54"/>
      <c r="E579" s="39" t="str">
        <f>HYPERLINK("https://www.google.ru/search?q=U9060BLK&amp;newwindow=1&amp;tbm=isch","Еще фото")</f>
        <v>Еще фото</v>
      </c>
      <c r="F579" s="30" t="s">
        <v>138</v>
      </c>
      <c r="G579" s="24" t="s">
        <v>102</v>
      </c>
      <c r="H579" s="24" t="s">
        <v>90</v>
      </c>
      <c r="I579" s="24" t="s">
        <v>165</v>
      </c>
      <c r="J579" s="14" t="s">
        <v>28</v>
      </c>
      <c r="K579" s="15" t="s">
        <v>166</v>
      </c>
      <c r="L579" s="57"/>
      <c r="M579" s="14" t="s">
        <v>341</v>
      </c>
      <c r="N579" s="14" t="s">
        <v>31</v>
      </c>
      <c r="O579" s="14"/>
      <c r="P579" s="15" t="s">
        <v>513</v>
      </c>
      <c r="Q579" s="16">
        <v>26099</v>
      </c>
      <c r="R579" s="17">
        <v>45</v>
      </c>
      <c r="S579" s="18">
        <v>16507.6175</v>
      </c>
      <c r="T579" s="19" t="s">
        <v>98</v>
      </c>
      <c r="U579" s="20" t="s">
        <v>107</v>
      </c>
      <c r="V579" s="22">
        <v>41</v>
      </c>
      <c r="W579" s="22">
        <v>12</v>
      </c>
      <c r="X579" s="23"/>
    </row>
    <row r="580" spans="1:24" s="1" customFormat="1" ht="32.1" customHeight="1" x14ac:dyDescent="0.3">
      <c r="A580" s="24" t="s">
        <v>23</v>
      </c>
      <c r="B580" s="24" t="s">
        <v>493</v>
      </c>
      <c r="C580" s="26" t="s">
        <v>514</v>
      </c>
      <c r="D580" s="55"/>
      <c r="E580" s="39" t="str">
        <f>HYPERLINK("https://www.google.ru/search?q=U9060BLK&amp;newwindow=1&amp;tbm=isch","Еще фото")</f>
        <v>Еще фото</v>
      </c>
      <c r="F580" s="30" t="s">
        <v>138</v>
      </c>
      <c r="G580" s="24" t="s">
        <v>102</v>
      </c>
      <c r="H580" s="24" t="s">
        <v>90</v>
      </c>
      <c r="I580" s="24" t="s">
        <v>165</v>
      </c>
      <c r="J580" s="14" t="s">
        <v>28</v>
      </c>
      <c r="K580" s="15" t="s">
        <v>166</v>
      </c>
      <c r="L580" s="58"/>
      <c r="M580" s="14" t="s">
        <v>341</v>
      </c>
      <c r="N580" s="14" t="s">
        <v>31</v>
      </c>
      <c r="O580" s="14"/>
      <c r="P580" s="15" t="s">
        <v>513</v>
      </c>
      <c r="Q580" s="16">
        <v>26099</v>
      </c>
      <c r="R580" s="17">
        <v>45</v>
      </c>
      <c r="S580" s="18">
        <v>16507.6175</v>
      </c>
      <c r="T580" s="19" t="s">
        <v>98</v>
      </c>
      <c r="U580" s="20" t="s">
        <v>108</v>
      </c>
      <c r="V580" s="28">
        <v>41.5</v>
      </c>
      <c r="W580" s="22">
        <v>10</v>
      </c>
      <c r="X580" s="23"/>
    </row>
    <row r="581" spans="1:24" s="1" customFormat="1" ht="51.95" customHeight="1" x14ac:dyDescent="0.3">
      <c r="A581" s="11" t="s">
        <v>23</v>
      </c>
      <c r="B581" s="11" t="s">
        <v>493</v>
      </c>
      <c r="C581" s="12" t="s">
        <v>515</v>
      </c>
      <c r="D581" s="59"/>
      <c r="E581" s="39" t="str">
        <f>HYPERLINK("https://www.google.ru/search?q=U9060EEI&amp;newwindow=1&amp;tbm=isch","Еще фото")</f>
        <v>Еще фото</v>
      </c>
      <c r="F581" s="13"/>
      <c r="G581" s="11" t="s">
        <v>102</v>
      </c>
      <c r="H581" s="11" t="s">
        <v>90</v>
      </c>
      <c r="I581" s="14" t="s">
        <v>165</v>
      </c>
      <c r="J581" s="14" t="s">
        <v>28</v>
      </c>
      <c r="K581" s="15" t="s">
        <v>166</v>
      </c>
      <c r="L581" s="56" t="s">
        <v>500</v>
      </c>
      <c r="M581" s="14" t="s">
        <v>341</v>
      </c>
      <c r="N581" s="14" t="s">
        <v>58</v>
      </c>
      <c r="O581" s="14"/>
      <c r="P581" s="15" t="s">
        <v>256</v>
      </c>
      <c r="Q581" s="16">
        <v>27599</v>
      </c>
      <c r="R581" s="17">
        <v>45</v>
      </c>
      <c r="S581" s="18">
        <v>17456.3675</v>
      </c>
      <c r="T581" s="19" t="s">
        <v>98</v>
      </c>
      <c r="U581" s="20" t="s">
        <v>170</v>
      </c>
      <c r="V581" s="28">
        <v>38.5</v>
      </c>
      <c r="W581" s="22">
        <v>1</v>
      </c>
      <c r="X581" s="23"/>
    </row>
    <row r="582" spans="1:24" s="1" customFormat="1" ht="60.95" customHeight="1" x14ac:dyDescent="0.3">
      <c r="A582" s="24" t="s">
        <v>23</v>
      </c>
      <c r="B582" s="24" t="s">
        <v>493</v>
      </c>
      <c r="C582" s="12" t="s">
        <v>515</v>
      </c>
      <c r="D582" s="60"/>
      <c r="E582" s="39" t="str">
        <f>HYPERLINK("https://www.google.ru/search?q=U9060EEI&amp;newwindow=1&amp;tbm=isch","Еще фото")</f>
        <v>Еще фото</v>
      </c>
      <c r="F582" s="13"/>
      <c r="G582" s="24" t="s">
        <v>102</v>
      </c>
      <c r="H582" s="24" t="s">
        <v>90</v>
      </c>
      <c r="I582" s="24" t="s">
        <v>165</v>
      </c>
      <c r="J582" s="14" t="s">
        <v>28</v>
      </c>
      <c r="K582" s="15" t="s">
        <v>166</v>
      </c>
      <c r="L582" s="58"/>
      <c r="M582" s="14" t="s">
        <v>341</v>
      </c>
      <c r="N582" s="14" t="s">
        <v>58</v>
      </c>
      <c r="O582" s="14"/>
      <c r="P582" s="15" t="s">
        <v>256</v>
      </c>
      <c r="Q582" s="16">
        <v>27599</v>
      </c>
      <c r="R582" s="17">
        <v>45</v>
      </c>
      <c r="S582" s="18">
        <v>17456.3675</v>
      </c>
      <c r="T582" s="19" t="s">
        <v>98</v>
      </c>
      <c r="U582" s="20" t="s">
        <v>112</v>
      </c>
      <c r="V582" s="28">
        <v>40.5</v>
      </c>
      <c r="W582" s="22">
        <v>1</v>
      </c>
      <c r="X582" s="23"/>
    </row>
    <row r="583" spans="1:24" s="1" customFormat="1" ht="12.95" customHeight="1" x14ac:dyDescent="0.3">
      <c r="A583" s="11" t="s">
        <v>23</v>
      </c>
      <c r="B583" s="11" t="s">
        <v>493</v>
      </c>
      <c r="C583" s="12" t="s">
        <v>516</v>
      </c>
      <c r="D583" s="53"/>
      <c r="E583" s="39" t="str">
        <f t="shared" ref="E583:E590" si="27">HYPERLINK("https://www.google.ru/search?q=U9060GRY&amp;newwindow=1&amp;tbm=isch","Еще фото")</f>
        <v>Еще фото</v>
      </c>
      <c r="F583" s="13" t="s">
        <v>56</v>
      </c>
      <c r="G583" s="11" t="s">
        <v>102</v>
      </c>
      <c r="H583" s="11" t="s">
        <v>90</v>
      </c>
      <c r="I583" s="14" t="s">
        <v>165</v>
      </c>
      <c r="J583" s="14" t="s">
        <v>28</v>
      </c>
      <c r="K583" s="15" t="s">
        <v>166</v>
      </c>
      <c r="L583" s="56" t="s">
        <v>500</v>
      </c>
      <c r="M583" s="14" t="s">
        <v>341</v>
      </c>
      <c r="N583" s="14" t="s">
        <v>43</v>
      </c>
      <c r="O583" s="14"/>
      <c r="P583" s="15" t="s">
        <v>513</v>
      </c>
      <c r="Q583" s="16">
        <v>26099</v>
      </c>
      <c r="R583" s="17">
        <v>45</v>
      </c>
      <c r="S583" s="18">
        <v>16507.6175</v>
      </c>
      <c r="T583" s="19" t="s">
        <v>98</v>
      </c>
      <c r="U583" s="29" t="s">
        <v>99</v>
      </c>
      <c r="V583" s="22">
        <v>39</v>
      </c>
      <c r="W583" s="22">
        <v>4</v>
      </c>
      <c r="X583" s="23"/>
    </row>
    <row r="584" spans="1:24" s="1" customFormat="1" ht="12.95" customHeight="1" x14ac:dyDescent="0.3">
      <c r="A584" s="24" t="s">
        <v>23</v>
      </c>
      <c r="B584" s="24" t="s">
        <v>493</v>
      </c>
      <c r="C584" s="12" t="s">
        <v>516</v>
      </c>
      <c r="D584" s="54"/>
      <c r="E584" s="39" t="str">
        <f t="shared" si="27"/>
        <v>Еще фото</v>
      </c>
      <c r="F584" s="13" t="s">
        <v>56</v>
      </c>
      <c r="G584" s="24" t="s">
        <v>102</v>
      </c>
      <c r="H584" s="24" t="s">
        <v>90</v>
      </c>
      <c r="I584" s="24" t="s">
        <v>165</v>
      </c>
      <c r="J584" s="14" t="s">
        <v>28</v>
      </c>
      <c r="K584" s="15" t="s">
        <v>166</v>
      </c>
      <c r="L584" s="57"/>
      <c r="M584" s="14" t="s">
        <v>341</v>
      </c>
      <c r="N584" s="14" t="s">
        <v>43</v>
      </c>
      <c r="O584" s="14"/>
      <c r="P584" s="15" t="s">
        <v>513</v>
      </c>
      <c r="Q584" s="16">
        <v>26099</v>
      </c>
      <c r="R584" s="17">
        <v>45</v>
      </c>
      <c r="S584" s="18">
        <v>16507.6175</v>
      </c>
      <c r="T584" s="19" t="s">
        <v>98</v>
      </c>
      <c r="U584" s="20" t="s">
        <v>157</v>
      </c>
      <c r="V584" s="28">
        <v>39.5</v>
      </c>
      <c r="W584" s="22">
        <v>2</v>
      </c>
      <c r="X584" s="23"/>
    </row>
    <row r="585" spans="1:24" s="1" customFormat="1" ht="12.95" customHeight="1" x14ac:dyDescent="0.3">
      <c r="A585" s="24" t="s">
        <v>23</v>
      </c>
      <c r="B585" s="24" t="s">
        <v>493</v>
      </c>
      <c r="C585" s="12" t="s">
        <v>516</v>
      </c>
      <c r="D585" s="54"/>
      <c r="E585" s="39" t="str">
        <f t="shared" si="27"/>
        <v>Еще фото</v>
      </c>
      <c r="F585" s="13" t="s">
        <v>56</v>
      </c>
      <c r="G585" s="24" t="s">
        <v>102</v>
      </c>
      <c r="H585" s="24" t="s">
        <v>90</v>
      </c>
      <c r="I585" s="24" t="s">
        <v>165</v>
      </c>
      <c r="J585" s="14" t="s">
        <v>28</v>
      </c>
      <c r="K585" s="15" t="s">
        <v>166</v>
      </c>
      <c r="L585" s="57"/>
      <c r="M585" s="14" t="s">
        <v>341</v>
      </c>
      <c r="N585" s="14" t="s">
        <v>43</v>
      </c>
      <c r="O585" s="14"/>
      <c r="P585" s="15" t="s">
        <v>513</v>
      </c>
      <c r="Q585" s="16">
        <v>26099</v>
      </c>
      <c r="R585" s="17">
        <v>45</v>
      </c>
      <c r="S585" s="18">
        <v>16507.6175</v>
      </c>
      <c r="T585" s="19" t="s">
        <v>98</v>
      </c>
      <c r="U585" s="20" t="s">
        <v>112</v>
      </c>
      <c r="V585" s="28">
        <v>40.5</v>
      </c>
      <c r="W585" s="22">
        <v>9</v>
      </c>
      <c r="X585" s="23"/>
    </row>
    <row r="586" spans="1:24" s="1" customFormat="1" ht="12.95" customHeight="1" x14ac:dyDescent="0.3">
      <c r="A586" s="24" t="s">
        <v>23</v>
      </c>
      <c r="B586" s="24" t="s">
        <v>493</v>
      </c>
      <c r="C586" s="12" t="s">
        <v>516</v>
      </c>
      <c r="D586" s="54"/>
      <c r="E586" s="39" t="str">
        <f t="shared" si="27"/>
        <v>Еще фото</v>
      </c>
      <c r="F586" s="13" t="s">
        <v>56</v>
      </c>
      <c r="G586" s="24" t="s">
        <v>102</v>
      </c>
      <c r="H586" s="24" t="s">
        <v>90</v>
      </c>
      <c r="I586" s="24" t="s">
        <v>165</v>
      </c>
      <c r="J586" s="14" t="s">
        <v>28</v>
      </c>
      <c r="K586" s="15" t="s">
        <v>166</v>
      </c>
      <c r="L586" s="57"/>
      <c r="M586" s="14" t="s">
        <v>341</v>
      </c>
      <c r="N586" s="14" t="s">
        <v>43</v>
      </c>
      <c r="O586" s="14"/>
      <c r="P586" s="15" t="s">
        <v>513</v>
      </c>
      <c r="Q586" s="16">
        <v>26099</v>
      </c>
      <c r="R586" s="17">
        <v>45</v>
      </c>
      <c r="S586" s="18">
        <v>16507.6175</v>
      </c>
      <c r="T586" s="19" t="s">
        <v>98</v>
      </c>
      <c r="U586" s="20" t="s">
        <v>107</v>
      </c>
      <c r="V586" s="22">
        <v>41</v>
      </c>
      <c r="W586" s="22">
        <v>15</v>
      </c>
      <c r="X586" s="23"/>
    </row>
    <row r="587" spans="1:24" s="1" customFormat="1" ht="12.95" customHeight="1" x14ac:dyDescent="0.3">
      <c r="A587" s="24" t="s">
        <v>23</v>
      </c>
      <c r="B587" s="24" t="s">
        <v>493</v>
      </c>
      <c r="C587" s="12" t="s">
        <v>516</v>
      </c>
      <c r="D587" s="54"/>
      <c r="E587" s="39" t="str">
        <f t="shared" si="27"/>
        <v>Еще фото</v>
      </c>
      <c r="F587" s="13" t="s">
        <v>56</v>
      </c>
      <c r="G587" s="24" t="s">
        <v>102</v>
      </c>
      <c r="H587" s="24" t="s">
        <v>90</v>
      </c>
      <c r="I587" s="24" t="s">
        <v>165</v>
      </c>
      <c r="J587" s="14" t="s">
        <v>28</v>
      </c>
      <c r="K587" s="15" t="s">
        <v>166</v>
      </c>
      <c r="L587" s="57"/>
      <c r="M587" s="14" t="s">
        <v>341</v>
      </c>
      <c r="N587" s="14" t="s">
        <v>43</v>
      </c>
      <c r="O587" s="14"/>
      <c r="P587" s="15" t="s">
        <v>513</v>
      </c>
      <c r="Q587" s="16">
        <v>26099</v>
      </c>
      <c r="R587" s="17">
        <v>45</v>
      </c>
      <c r="S587" s="18">
        <v>16507.6175</v>
      </c>
      <c r="T587" s="19" t="s">
        <v>98</v>
      </c>
      <c r="U587" s="20" t="s">
        <v>108</v>
      </c>
      <c r="V587" s="28">
        <v>41.5</v>
      </c>
      <c r="W587" s="22">
        <v>14</v>
      </c>
      <c r="X587" s="23"/>
    </row>
    <row r="588" spans="1:24" s="1" customFormat="1" ht="12.95" customHeight="1" x14ac:dyDescent="0.3">
      <c r="A588" s="24" t="s">
        <v>23</v>
      </c>
      <c r="B588" s="24" t="s">
        <v>493</v>
      </c>
      <c r="C588" s="12" t="s">
        <v>516</v>
      </c>
      <c r="D588" s="54"/>
      <c r="E588" s="39" t="str">
        <f t="shared" si="27"/>
        <v>Еще фото</v>
      </c>
      <c r="F588" s="13" t="s">
        <v>56</v>
      </c>
      <c r="G588" s="24" t="s">
        <v>102</v>
      </c>
      <c r="H588" s="24" t="s">
        <v>90</v>
      </c>
      <c r="I588" s="24" t="s">
        <v>165</v>
      </c>
      <c r="J588" s="14" t="s">
        <v>28</v>
      </c>
      <c r="K588" s="15" t="s">
        <v>166</v>
      </c>
      <c r="L588" s="57"/>
      <c r="M588" s="14" t="s">
        <v>341</v>
      </c>
      <c r="N588" s="14" t="s">
        <v>43</v>
      </c>
      <c r="O588" s="14"/>
      <c r="P588" s="15" t="s">
        <v>513</v>
      </c>
      <c r="Q588" s="16">
        <v>26099</v>
      </c>
      <c r="R588" s="17">
        <v>45</v>
      </c>
      <c r="S588" s="18">
        <v>16507.6175</v>
      </c>
      <c r="T588" s="19" t="s">
        <v>98</v>
      </c>
      <c r="U588" s="20" t="s">
        <v>115</v>
      </c>
      <c r="V588" s="22">
        <v>42</v>
      </c>
      <c r="W588" s="22">
        <v>8</v>
      </c>
      <c r="X588" s="23"/>
    </row>
    <row r="589" spans="1:24" s="1" customFormat="1" ht="12.95" customHeight="1" x14ac:dyDescent="0.3">
      <c r="A589" s="24" t="s">
        <v>23</v>
      </c>
      <c r="B589" s="24" t="s">
        <v>493</v>
      </c>
      <c r="C589" s="12" t="s">
        <v>516</v>
      </c>
      <c r="D589" s="54"/>
      <c r="E589" s="39" t="str">
        <f t="shared" si="27"/>
        <v>Еще фото</v>
      </c>
      <c r="F589" s="13" t="s">
        <v>56</v>
      </c>
      <c r="G589" s="24" t="s">
        <v>102</v>
      </c>
      <c r="H589" s="24" t="s">
        <v>90</v>
      </c>
      <c r="I589" s="24" t="s">
        <v>165</v>
      </c>
      <c r="J589" s="14" t="s">
        <v>28</v>
      </c>
      <c r="K589" s="15" t="s">
        <v>166</v>
      </c>
      <c r="L589" s="57"/>
      <c r="M589" s="14" t="s">
        <v>341</v>
      </c>
      <c r="N589" s="14" t="s">
        <v>43</v>
      </c>
      <c r="O589" s="14"/>
      <c r="P589" s="15" t="s">
        <v>513</v>
      </c>
      <c r="Q589" s="16">
        <v>26099</v>
      </c>
      <c r="R589" s="17">
        <v>45</v>
      </c>
      <c r="S589" s="18">
        <v>16507.6175</v>
      </c>
      <c r="T589" s="19" t="s">
        <v>98</v>
      </c>
      <c r="U589" s="20" t="s">
        <v>116</v>
      </c>
      <c r="V589" s="22">
        <v>43</v>
      </c>
      <c r="W589" s="22">
        <v>4</v>
      </c>
      <c r="X589" s="23"/>
    </row>
    <row r="590" spans="1:24" s="1" customFormat="1" ht="18" customHeight="1" x14ac:dyDescent="0.3">
      <c r="A590" s="24" t="s">
        <v>23</v>
      </c>
      <c r="B590" s="24" t="s">
        <v>493</v>
      </c>
      <c r="C590" s="12" t="s">
        <v>516</v>
      </c>
      <c r="D590" s="55"/>
      <c r="E590" s="39" t="str">
        <f t="shared" si="27"/>
        <v>Еще фото</v>
      </c>
      <c r="F590" s="13" t="s">
        <v>56</v>
      </c>
      <c r="G590" s="24" t="s">
        <v>102</v>
      </c>
      <c r="H590" s="24" t="s">
        <v>90</v>
      </c>
      <c r="I590" s="24" t="s">
        <v>165</v>
      </c>
      <c r="J590" s="14" t="s">
        <v>28</v>
      </c>
      <c r="K590" s="15" t="s">
        <v>166</v>
      </c>
      <c r="L590" s="58"/>
      <c r="M590" s="14" t="s">
        <v>341</v>
      </c>
      <c r="N590" s="14" t="s">
        <v>43</v>
      </c>
      <c r="O590" s="14"/>
      <c r="P590" s="15" t="s">
        <v>513</v>
      </c>
      <c r="Q590" s="16">
        <v>26099</v>
      </c>
      <c r="R590" s="17">
        <v>45</v>
      </c>
      <c r="S590" s="18">
        <v>16507.6175</v>
      </c>
      <c r="T590" s="19" t="s">
        <v>98</v>
      </c>
      <c r="U590" s="20" t="s">
        <v>113</v>
      </c>
      <c r="V590" s="28">
        <v>44.5</v>
      </c>
      <c r="W590" s="22">
        <v>2</v>
      </c>
      <c r="X590" s="23"/>
    </row>
    <row r="591" spans="1:24" s="1" customFormat="1" ht="35.1" customHeight="1" x14ac:dyDescent="0.3">
      <c r="A591" s="11" t="s">
        <v>23</v>
      </c>
      <c r="B591" s="11" t="s">
        <v>323</v>
      </c>
      <c r="C591" s="12" t="s">
        <v>517</v>
      </c>
      <c r="D591" s="53"/>
      <c r="E591" s="39" t="str">
        <f>HYPERLINK("https://www.google.ru/search?q=U990GR4&amp;newwindow=1&amp;tbm=isch","Еще фото")</f>
        <v>Еще фото</v>
      </c>
      <c r="F591" s="30" t="s">
        <v>138</v>
      </c>
      <c r="G591" s="11" t="s">
        <v>102</v>
      </c>
      <c r="H591" s="11" t="s">
        <v>90</v>
      </c>
      <c r="I591" s="14" t="s">
        <v>165</v>
      </c>
      <c r="J591" s="14" t="s">
        <v>28</v>
      </c>
      <c r="K591" s="15" t="s">
        <v>166</v>
      </c>
      <c r="L591" s="56" t="s">
        <v>518</v>
      </c>
      <c r="M591" s="14"/>
      <c r="N591" s="14" t="s">
        <v>43</v>
      </c>
      <c r="O591" s="14"/>
      <c r="P591" s="15" t="s">
        <v>303</v>
      </c>
      <c r="Q591" s="16">
        <v>34899</v>
      </c>
      <c r="R591" s="17">
        <v>45</v>
      </c>
      <c r="S591" s="18">
        <v>22073.6175</v>
      </c>
      <c r="T591" s="19" t="s">
        <v>98</v>
      </c>
      <c r="U591" s="20" t="s">
        <v>99</v>
      </c>
      <c r="V591" s="22">
        <v>39</v>
      </c>
      <c r="W591" s="22">
        <v>2</v>
      </c>
      <c r="X591" s="23"/>
    </row>
    <row r="592" spans="1:24" s="1" customFormat="1" ht="35.1" customHeight="1" x14ac:dyDescent="0.3">
      <c r="A592" s="24" t="s">
        <v>23</v>
      </c>
      <c r="B592" s="24" t="s">
        <v>323</v>
      </c>
      <c r="C592" s="12" t="s">
        <v>517</v>
      </c>
      <c r="D592" s="54"/>
      <c r="E592" s="39" t="str">
        <f>HYPERLINK("https://www.google.ru/search?q=U990GR4&amp;newwindow=1&amp;tbm=isch","Еще фото")</f>
        <v>Еще фото</v>
      </c>
      <c r="F592" s="30" t="s">
        <v>138</v>
      </c>
      <c r="G592" s="24" t="s">
        <v>102</v>
      </c>
      <c r="H592" s="24" t="s">
        <v>90</v>
      </c>
      <c r="I592" s="24" t="s">
        <v>165</v>
      </c>
      <c r="J592" s="14" t="s">
        <v>28</v>
      </c>
      <c r="K592" s="15" t="s">
        <v>166</v>
      </c>
      <c r="L592" s="57"/>
      <c r="M592" s="14"/>
      <c r="N592" s="14" t="s">
        <v>43</v>
      </c>
      <c r="O592" s="14"/>
      <c r="P592" s="15" t="s">
        <v>303</v>
      </c>
      <c r="Q592" s="16">
        <v>34899</v>
      </c>
      <c r="R592" s="17">
        <v>45</v>
      </c>
      <c r="S592" s="18">
        <v>22073.6175</v>
      </c>
      <c r="T592" s="19" t="s">
        <v>98</v>
      </c>
      <c r="U592" s="20" t="s">
        <v>157</v>
      </c>
      <c r="V592" s="28">
        <v>39.5</v>
      </c>
      <c r="W592" s="22">
        <v>1</v>
      </c>
      <c r="X592" s="23"/>
    </row>
    <row r="593" spans="1:24" s="1" customFormat="1" ht="36.950000000000003" customHeight="1" x14ac:dyDescent="0.3">
      <c r="A593" s="24" t="s">
        <v>23</v>
      </c>
      <c r="B593" s="24" t="s">
        <v>323</v>
      </c>
      <c r="C593" s="12" t="s">
        <v>517</v>
      </c>
      <c r="D593" s="55"/>
      <c r="E593" s="39" t="str">
        <f>HYPERLINK("https://www.google.ru/search?q=U990GR4&amp;newwindow=1&amp;tbm=isch","Еще фото")</f>
        <v>Еще фото</v>
      </c>
      <c r="F593" s="30" t="s">
        <v>138</v>
      </c>
      <c r="G593" s="24" t="s">
        <v>102</v>
      </c>
      <c r="H593" s="24" t="s">
        <v>90</v>
      </c>
      <c r="I593" s="24" t="s">
        <v>165</v>
      </c>
      <c r="J593" s="14" t="s">
        <v>28</v>
      </c>
      <c r="K593" s="15" t="s">
        <v>166</v>
      </c>
      <c r="L593" s="58"/>
      <c r="M593" s="14"/>
      <c r="N593" s="14" t="s">
        <v>43</v>
      </c>
      <c r="O593" s="14"/>
      <c r="P593" s="15" t="s">
        <v>303</v>
      </c>
      <c r="Q593" s="16">
        <v>34899</v>
      </c>
      <c r="R593" s="17">
        <v>45</v>
      </c>
      <c r="S593" s="18">
        <v>22073.6175</v>
      </c>
      <c r="T593" s="19" t="s">
        <v>98</v>
      </c>
      <c r="U593" s="20" t="s">
        <v>108</v>
      </c>
      <c r="V593" s="28">
        <v>41.5</v>
      </c>
      <c r="W593" s="22">
        <v>4</v>
      </c>
      <c r="X593" s="23"/>
    </row>
    <row r="594" spans="1:24" s="1" customFormat="1" ht="12.95" customHeight="1" x14ac:dyDescent="0.3">
      <c r="A594" s="11" t="s">
        <v>23</v>
      </c>
      <c r="B594" s="11" t="s">
        <v>519</v>
      </c>
      <c r="C594" s="12" t="s">
        <v>520</v>
      </c>
      <c r="D594" s="53"/>
      <c r="E594" s="39" t="str">
        <f t="shared" ref="E594:E601" si="28">HYPERLINK("https://www.google.ru/search?q=U991BK2&amp;newwindow=1&amp;tbm=isch","Еще фото")</f>
        <v>Еще фото</v>
      </c>
      <c r="F594" s="30" t="s">
        <v>138</v>
      </c>
      <c r="G594" s="11" t="s">
        <v>102</v>
      </c>
      <c r="H594" s="11" t="s">
        <v>90</v>
      </c>
      <c r="I594" s="14" t="s">
        <v>165</v>
      </c>
      <c r="J594" s="14" t="s">
        <v>28</v>
      </c>
      <c r="K594" s="15" t="s">
        <v>166</v>
      </c>
      <c r="L594" s="56" t="s">
        <v>521</v>
      </c>
      <c r="M594" s="14"/>
      <c r="N594" s="14" t="s">
        <v>31</v>
      </c>
      <c r="O594" s="14"/>
      <c r="P594" s="15" t="s">
        <v>303</v>
      </c>
      <c r="Q594" s="16">
        <v>36399</v>
      </c>
      <c r="R594" s="17">
        <v>45</v>
      </c>
      <c r="S594" s="18">
        <v>23022.3675</v>
      </c>
      <c r="T594" s="19" t="s">
        <v>98</v>
      </c>
      <c r="U594" s="29" t="s">
        <v>157</v>
      </c>
      <c r="V594" s="28">
        <v>39.5</v>
      </c>
      <c r="W594" s="22">
        <v>4</v>
      </c>
      <c r="X594" s="23"/>
    </row>
    <row r="595" spans="1:24" s="1" customFormat="1" ht="12.95" customHeight="1" x14ac:dyDescent="0.3">
      <c r="A595" s="24" t="s">
        <v>23</v>
      </c>
      <c r="B595" s="24" t="s">
        <v>519</v>
      </c>
      <c r="C595" s="12" t="s">
        <v>520</v>
      </c>
      <c r="D595" s="54"/>
      <c r="E595" s="39" t="str">
        <f t="shared" si="28"/>
        <v>Еще фото</v>
      </c>
      <c r="F595" s="30" t="s">
        <v>138</v>
      </c>
      <c r="G595" s="24" t="s">
        <v>102</v>
      </c>
      <c r="H595" s="24" t="s">
        <v>90</v>
      </c>
      <c r="I595" s="24" t="s">
        <v>165</v>
      </c>
      <c r="J595" s="14" t="s">
        <v>28</v>
      </c>
      <c r="K595" s="15" t="s">
        <v>166</v>
      </c>
      <c r="L595" s="57"/>
      <c r="M595" s="14"/>
      <c r="N595" s="14" t="s">
        <v>31</v>
      </c>
      <c r="O595" s="14"/>
      <c r="P595" s="15" t="s">
        <v>303</v>
      </c>
      <c r="Q595" s="16">
        <v>36399</v>
      </c>
      <c r="R595" s="17">
        <v>45</v>
      </c>
      <c r="S595" s="18">
        <v>23022.3675</v>
      </c>
      <c r="T595" s="19" t="s">
        <v>98</v>
      </c>
      <c r="U595" s="20" t="s">
        <v>112</v>
      </c>
      <c r="V595" s="28">
        <v>40.5</v>
      </c>
      <c r="W595" s="22">
        <v>1</v>
      </c>
      <c r="X595" s="23"/>
    </row>
    <row r="596" spans="1:24" s="1" customFormat="1" ht="12.95" customHeight="1" x14ac:dyDescent="0.3">
      <c r="A596" s="24" t="s">
        <v>23</v>
      </c>
      <c r="B596" s="24" t="s">
        <v>519</v>
      </c>
      <c r="C596" s="12" t="s">
        <v>520</v>
      </c>
      <c r="D596" s="54"/>
      <c r="E596" s="39" t="str">
        <f t="shared" si="28"/>
        <v>Еще фото</v>
      </c>
      <c r="F596" s="30" t="s">
        <v>138</v>
      </c>
      <c r="G596" s="24" t="s">
        <v>102</v>
      </c>
      <c r="H596" s="24" t="s">
        <v>90</v>
      </c>
      <c r="I596" s="24" t="s">
        <v>165</v>
      </c>
      <c r="J596" s="14" t="s">
        <v>28</v>
      </c>
      <c r="K596" s="15" t="s">
        <v>166</v>
      </c>
      <c r="L596" s="57"/>
      <c r="M596" s="14"/>
      <c r="N596" s="14" t="s">
        <v>31</v>
      </c>
      <c r="O596" s="14"/>
      <c r="P596" s="15" t="s">
        <v>303</v>
      </c>
      <c r="Q596" s="16">
        <v>36399</v>
      </c>
      <c r="R596" s="17">
        <v>45</v>
      </c>
      <c r="S596" s="18">
        <v>23022.3675</v>
      </c>
      <c r="T596" s="19" t="s">
        <v>98</v>
      </c>
      <c r="U596" s="20" t="s">
        <v>107</v>
      </c>
      <c r="V596" s="22">
        <v>41</v>
      </c>
      <c r="W596" s="22">
        <v>2</v>
      </c>
      <c r="X596" s="23"/>
    </row>
    <row r="597" spans="1:24" s="1" customFormat="1" ht="12.95" customHeight="1" x14ac:dyDescent="0.3">
      <c r="A597" s="24" t="s">
        <v>23</v>
      </c>
      <c r="B597" s="24" t="s">
        <v>519</v>
      </c>
      <c r="C597" s="12" t="s">
        <v>520</v>
      </c>
      <c r="D597" s="54"/>
      <c r="E597" s="39" t="str">
        <f t="shared" si="28"/>
        <v>Еще фото</v>
      </c>
      <c r="F597" s="30" t="s">
        <v>138</v>
      </c>
      <c r="G597" s="24" t="s">
        <v>102</v>
      </c>
      <c r="H597" s="24" t="s">
        <v>90</v>
      </c>
      <c r="I597" s="24" t="s">
        <v>165</v>
      </c>
      <c r="J597" s="14" t="s">
        <v>28</v>
      </c>
      <c r="K597" s="15" t="s">
        <v>166</v>
      </c>
      <c r="L597" s="57"/>
      <c r="M597" s="14"/>
      <c r="N597" s="14" t="s">
        <v>31</v>
      </c>
      <c r="O597" s="14"/>
      <c r="P597" s="15" t="s">
        <v>303</v>
      </c>
      <c r="Q597" s="16">
        <v>36399</v>
      </c>
      <c r="R597" s="17">
        <v>45</v>
      </c>
      <c r="S597" s="18">
        <v>23022.3675</v>
      </c>
      <c r="T597" s="19" t="s">
        <v>98</v>
      </c>
      <c r="U597" s="20" t="s">
        <v>108</v>
      </c>
      <c r="V597" s="28">
        <v>41.5</v>
      </c>
      <c r="W597" s="22">
        <v>4</v>
      </c>
      <c r="X597" s="23"/>
    </row>
    <row r="598" spans="1:24" s="1" customFormat="1" ht="12.95" customHeight="1" x14ac:dyDescent="0.3">
      <c r="A598" s="24" t="s">
        <v>23</v>
      </c>
      <c r="B598" s="24" t="s">
        <v>519</v>
      </c>
      <c r="C598" s="12" t="s">
        <v>520</v>
      </c>
      <c r="D598" s="54"/>
      <c r="E598" s="39" t="str">
        <f t="shared" si="28"/>
        <v>Еще фото</v>
      </c>
      <c r="F598" s="30" t="s">
        <v>138</v>
      </c>
      <c r="G598" s="24" t="s">
        <v>102</v>
      </c>
      <c r="H598" s="24" t="s">
        <v>90</v>
      </c>
      <c r="I598" s="24" t="s">
        <v>165</v>
      </c>
      <c r="J598" s="14" t="s">
        <v>28</v>
      </c>
      <c r="K598" s="15" t="s">
        <v>166</v>
      </c>
      <c r="L598" s="57"/>
      <c r="M598" s="14"/>
      <c r="N598" s="14" t="s">
        <v>31</v>
      </c>
      <c r="O598" s="14"/>
      <c r="P598" s="15" t="s">
        <v>303</v>
      </c>
      <c r="Q598" s="16">
        <v>36399</v>
      </c>
      <c r="R598" s="17">
        <v>45</v>
      </c>
      <c r="S598" s="18">
        <v>23022.3675</v>
      </c>
      <c r="T598" s="19" t="s">
        <v>98</v>
      </c>
      <c r="U598" s="20" t="s">
        <v>115</v>
      </c>
      <c r="V598" s="22">
        <v>42</v>
      </c>
      <c r="W598" s="22">
        <v>4</v>
      </c>
      <c r="X598" s="23"/>
    </row>
    <row r="599" spans="1:24" s="1" customFormat="1" ht="12.95" customHeight="1" x14ac:dyDescent="0.3">
      <c r="A599" s="24" t="s">
        <v>23</v>
      </c>
      <c r="B599" s="24" t="s">
        <v>519</v>
      </c>
      <c r="C599" s="12" t="s">
        <v>520</v>
      </c>
      <c r="D599" s="54"/>
      <c r="E599" s="39" t="str">
        <f t="shared" si="28"/>
        <v>Еще фото</v>
      </c>
      <c r="F599" s="30" t="s">
        <v>138</v>
      </c>
      <c r="G599" s="24" t="s">
        <v>102</v>
      </c>
      <c r="H599" s="24" t="s">
        <v>90</v>
      </c>
      <c r="I599" s="24" t="s">
        <v>165</v>
      </c>
      <c r="J599" s="14" t="s">
        <v>28</v>
      </c>
      <c r="K599" s="15" t="s">
        <v>166</v>
      </c>
      <c r="L599" s="57"/>
      <c r="M599" s="14"/>
      <c r="N599" s="14" t="s">
        <v>31</v>
      </c>
      <c r="O599" s="14"/>
      <c r="P599" s="15" t="s">
        <v>303</v>
      </c>
      <c r="Q599" s="16">
        <v>36399</v>
      </c>
      <c r="R599" s="17">
        <v>45</v>
      </c>
      <c r="S599" s="18">
        <v>23022.3675</v>
      </c>
      <c r="T599" s="19" t="s">
        <v>98</v>
      </c>
      <c r="U599" s="20" t="s">
        <v>116</v>
      </c>
      <c r="V599" s="22">
        <v>43</v>
      </c>
      <c r="W599" s="22">
        <v>6</v>
      </c>
      <c r="X599" s="23"/>
    </row>
    <row r="600" spans="1:24" s="1" customFormat="1" ht="12.95" customHeight="1" x14ac:dyDescent="0.3">
      <c r="A600" s="24" t="s">
        <v>23</v>
      </c>
      <c r="B600" s="24" t="s">
        <v>519</v>
      </c>
      <c r="C600" s="12" t="s">
        <v>520</v>
      </c>
      <c r="D600" s="54"/>
      <c r="E600" s="39" t="str">
        <f t="shared" si="28"/>
        <v>Еще фото</v>
      </c>
      <c r="F600" s="30" t="s">
        <v>138</v>
      </c>
      <c r="G600" s="24" t="s">
        <v>102</v>
      </c>
      <c r="H600" s="24" t="s">
        <v>90</v>
      </c>
      <c r="I600" s="24" t="s">
        <v>165</v>
      </c>
      <c r="J600" s="14" t="s">
        <v>28</v>
      </c>
      <c r="K600" s="15" t="s">
        <v>166</v>
      </c>
      <c r="L600" s="57"/>
      <c r="M600" s="14"/>
      <c r="N600" s="14" t="s">
        <v>31</v>
      </c>
      <c r="O600" s="14"/>
      <c r="P600" s="15" t="s">
        <v>303</v>
      </c>
      <c r="Q600" s="16">
        <v>36399</v>
      </c>
      <c r="R600" s="17">
        <v>45</v>
      </c>
      <c r="S600" s="18">
        <v>23022.3675</v>
      </c>
      <c r="T600" s="19" t="s">
        <v>98</v>
      </c>
      <c r="U600" s="20" t="s">
        <v>117</v>
      </c>
      <c r="V600" s="28">
        <v>43.5</v>
      </c>
      <c r="W600" s="22">
        <v>2</v>
      </c>
      <c r="X600" s="23"/>
    </row>
    <row r="601" spans="1:24" s="1" customFormat="1" ht="18" customHeight="1" x14ac:dyDescent="0.3">
      <c r="A601" s="24" t="s">
        <v>23</v>
      </c>
      <c r="B601" s="24" t="s">
        <v>519</v>
      </c>
      <c r="C601" s="12" t="s">
        <v>520</v>
      </c>
      <c r="D601" s="55"/>
      <c r="E601" s="39" t="str">
        <f t="shared" si="28"/>
        <v>Еще фото</v>
      </c>
      <c r="F601" s="30" t="s">
        <v>138</v>
      </c>
      <c r="G601" s="24" t="s">
        <v>102</v>
      </c>
      <c r="H601" s="24" t="s">
        <v>90</v>
      </c>
      <c r="I601" s="24" t="s">
        <v>165</v>
      </c>
      <c r="J601" s="14" t="s">
        <v>28</v>
      </c>
      <c r="K601" s="15" t="s">
        <v>166</v>
      </c>
      <c r="L601" s="58"/>
      <c r="M601" s="14"/>
      <c r="N601" s="14" t="s">
        <v>31</v>
      </c>
      <c r="O601" s="14"/>
      <c r="P601" s="15" t="s">
        <v>303</v>
      </c>
      <c r="Q601" s="16">
        <v>36399</v>
      </c>
      <c r="R601" s="17">
        <v>45</v>
      </c>
      <c r="S601" s="18">
        <v>23022.3675</v>
      </c>
      <c r="T601" s="19" t="s">
        <v>98</v>
      </c>
      <c r="U601" s="20" t="s">
        <v>119</v>
      </c>
      <c r="V601" s="28">
        <v>45.5</v>
      </c>
      <c r="W601" s="22">
        <v>1</v>
      </c>
      <c r="X601" s="23"/>
    </row>
    <row r="602" spans="1:24" s="1" customFormat="1" ht="11.1" customHeight="1" x14ac:dyDescent="0.3">
      <c r="A602" s="11" t="s">
        <v>23</v>
      </c>
      <c r="B602" s="11" t="s">
        <v>519</v>
      </c>
      <c r="C602" s="12" t="s">
        <v>522</v>
      </c>
      <c r="D602" s="53"/>
      <c r="E602" s="39" t="str">
        <f t="shared" ref="E602:E610" si="29">HYPERLINK("https://www.google.ru/search?q=U991GC2&amp;newwindow=1&amp;tbm=isch","Еще фото")</f>
        <v>Еще фото</v>
      </c>
      <c r="F602" s="30" t="s">
        <v>138</v>
      </c>
      <c r="G602" s="11" t="s">
        <v>102</v>
      </c>
      <c r="H602" s="11" t="s">
        <v>90</v>
      </c>
      <c r="I602" s="14" t="s">
        <v>165</v>
      </c>
      <c r="J602" s="14" t="s">
        <v>28</v>
      </c>
      <c r="K602" s="15" t="s">
        <v>166</v>
      </c>
      <c r="L602" s="56" t="s">
        <v>523</v>
      </c>
      <c r="M602" s="14"/>
      <c r="N602" s="14" t="s">
        <v>43</v>
      </c>
      <c r="O602" s="14"/>
      <c r="P602" s="15" t="s">
        <v>303</v>
      </c>
      <c r="Q602" s="16">
        <v>36399</v>
      </c>
      <c r="R602" s="17">
        <v>45</v>
      </c>
      <c r="S602" s="18">
        <v>23022.3675</v>
      </c>
      <c r="T602" s="19" t="s">
        <v>98</v>
      </c>
      <c r="U602" s="20" t="s">
        <v>157</v>
      </c>
      <c r="V602" s="28">
        <v>39.5</v>
      </c>
      <c r="W602" s="22">
        <v>2</v>
      </c>
      <c r="X602" s="23"/>
    </row>
    <row r="603" spans="1:24" s="1" customFormat="1" ht="11.1" customHeight="1" x14ac:dyDescent="0.3">
      <c r="A603" s="24" t="s">
        <v>23</v>
      </c>
      <c r="B603" s="24" t="s">
        <v>519</v>
      </c>
      <c r="C603" s="12" t="s">
        <v>522</v>
      </c>
      <c r="D603" s="54"/>
      <c r="E603" s="39" t="str">
        <f t="shared" si="29"/>
        <v>Еще фото</v>
      </c>
      <c r="F603" s="30" t="s">
        <v>138</v>
      </c>
      <c r="G603" s="24" t="s">
        <v>102</v>
      </c>
      <c r="H603" s="24" t="s">
        <v>90</v>
      </c>
      <c r="I603" s="24" t="s">
        <v>165</v>
      </c>
      <c r="J603" s="14" t="s">
        <v>28</v>
      </c>
      <c r="K603" s="15" t="s">
        <v>166</v>
      </c>
      <c r="L603" s="57"/>
      <c r="M603" s="14"/>
      <c r="N603" s="14" t="s">
        <v>43</v>
      </c>
      <c r="O603" s="14"/>
      <c r="P603" s="15" t="s">
        <v>303</v>
      </c>
      <c r="Q603" s="16">
        <v>36399</v>
      </c>
      <c r="R603" s="17">
        <v>45</v>
      </c>
      <c r="S603" s="18">
        <v>23022.3675</v>
      </c>
      <c r="T603" s="19" t="s">
        <v>98</v>
      </c>
      <c r="U603" s="20" t="s">
        <v>112</v>
      </c>
      <c r="V603" s="28">
        <v>40.5</v>
      </c>
      <c r="W603" s="22">
        <v>2</v>
      </c>
      <c r="X603" s="23"/>
    </row>
    <row r="604" spans="1:24" s="1" customFormat="1" ht="11.1" customHeight="1" x14ac:dyDescent="0.3">
      <c r="A604" s="24" t="s">
        <v>23</v>
      </c>
      <c r="B604" s="24" t="s">
        <v>519</v>
      </c>
      <c r="C604" s="12" t="s">
        <v>522</v>
      </c>
      <c r="D604" s="54"/>
      <c r="E604" s="39" t="str">
        <f t="shared" si="29"/>
        <v>Еще фото</v>
      </c>
      <c r="F604" s="30" t="s">
        <v>138</v>
      </c>
      <c r="G604" s="24" t="s">
        <v>102</v>
      </c>
      <c r="H604" s="24" t="s">
        <v>90</v>
      </c>
      <c r="I604" s="24" t="s">
        <v>165</v>
      </c>
      <c r="J604" s="14" t="s">
        <v>28</v>
      </c>
      <c r="K604" s="15" t="s">
        <v>166</v>
      </c>
      <c r="L604" s="57"/>
      <c r="M604" s="14"/>
      <c r="N604" s="14" t="s">
        <v>43</v>
      </c>
      <c r="O604" s="14"/>
      <c r="P604" s="15" t="s">
        <v>303</v>
      </c>
      <c r="Q604" s="16">
        <v>36399</v>
      </c>
      <c r="R604" s="17">
        <v>45</v>
      </c>
      <c r="S604" s="18">
        <v>23022.3675</v>
      </c>
      <c r="T604" s="19" t="s">
        <v>98</v>
      </c>
      <c r="U604" s="20" t="s">
        <v>107</v>
      </c>
      <c r="V604" s="22">
        <v>41</v>
      </c>
      <c r="W604" s="22">
        <v>1</v>
      </c>
      <c r="X604" s="23"/>
    </row>
    <row r="605" spans="1:24" s="1" customFormat="1" ht="11.1" customHeight="1" x14ac:dyDescent="0.3">
      <c r="A605" s="24" t="s">
        <v>23</v>
      </c>
      <c r="B605" s="24" t="s">
        <v>519</v>
      </c>
      <c r="C605" s="12" t="s">
        <v>522</v>
      </c>
      <c r="D605" s="54"/>
      <c r="E605" s="39" t="str">
        <f t="shared" si="29"/>
        <v>Еще фото</v>
      </c>
      <c r="F605" s="30" t="s">
        <v>138</v>
      </c>
      <c r="G605" s="24" t="s">
        <v>102</v>
      </c>
      <c r="H605" s="24" t="s">
        <v>90</v>
      </c>
      <c r="I605" s="24" t="s">
        <v>165</v>
      </c>
      <c r="J605" s="14" t="s">
        <v>28</v>
      </c>
      <c r="K605" s="15" t="s">
        <v>166</v>
      </c>
      <c r="L605" s="57"/>
      <c r="M605" s="14"/>
      <c r="N605" s="14" t="s">
        <v>43</v>
      </c>
      <c r="O605" s="14"/>
      <c r="P605" s="15" t="s">
        <v>303</v>
      </c>
      <c r="Q605" s="16">
        <v>36399</v>
      </c>
      <c r="R605" s="17">
        <v>45</v>
      </c>
      <c r="S605" s="18">
        <v>23022.3675</v>
      </c>
      <c r="T605" s="19" t="s">
        <v>98</v>
      </c>
      <c r="U605" s="20" t="s">
        <v>108</v>
      </c>
      <c r="V605" s="28">
        <v>41.5</v>
      </c>
      <c r="W605" s="22">
        <v>3</v>
      </c>
      <c r="X605" s="23"/>
    </row>
    <row r="606" spans="1:24" s="1" customFormat="1" ht="11.1" customHeight="1" x14ac:dyDescent="0.3">
      <c r="A606" s="24" t="s">
        <v>23</v>
      </c>
      <c r="B606" s="24" t="s">
        <v>519</v>
      </c>
      <c r="C606" s="12" t="s">
        <v>522</v>
      </c>
      <c r="D606" s="54"/>
      <c r="E606" s="39" t="str">
        <f t="shared" si="29"/>
        <v>Еще фото</v>
      </c>
      <c r="F606" s="30" t="s">
        <v>138</v>
      </c>
      <c r="G606" s="24" t="s">
        <v>102</v>
      </c>
      <c r="H606" s="24" t="s">
        <v>90</v>
      </c>
      <c r="I606" s="24" t="s">
        <v>165</v>
      </c>
      <c r="J606" s="14" t="s">
        <v>28</v>
      </c>
      <c r="K606" s="15" t="s">
        <v>166</v>
      </c>
      <c r="L606" s="57"/>
      <c r="M606" s="14"/>
      <c r="N606" s="14" t="s">
        <v>43</v>
      </c>
      <c r="O606" s="14"/>
      <c r="P606" s="15" t="s">
        <v>303</v>
      </c>
      <c r="Q606" s="16">
        <v>36399</v>
      </c>
      <c r="R606" s="17">
        <v>45</v>
      </c>
      <c r="S606" s="18">
        <v>23022.3675</v>
      </c>
      <c r="T606" s="19" t="s">
        <v>98</v>
      </c>
      <c r="U606" s="20" t="s">
        <v>115</v>
      </c>
      <c r="V606" s="22">
        <v>42</v>
      </c>
      <c r="W606" s="22">
        <v>2</v>
      </c>
      <c r="X606" s="23"/>
    </row>
    <row r="607" spans="1:24" s="1" customFormat="1" ht="11.1" customHeight="1" x14ac:dyDescent="0.3">
      <c r="A607" s="24" t="s">
        <v>23</v>
      </c>
      <c r="B607" s="24" t="s">
        <v>519</v>
      </c>
      <c r="C607" s="12" t="s">
        <v>522</v>
      </c>
      <c r="D607" s="54"/>
      <c r="E607" s="39" t="str">
        <f t="shared" si="29"/>
        <v>Еще фото</v>
      </c>
      <c r="F607" s="30" t="s">
        <v>138</v>
      </c>
      <c r="G607" s="24" t="s">
        <v>102</v>
      </c>
      <c r="H607" s="24" t="s">
        <v>90</v>
      </c>
      <c r="I607" s="24" t="s">
        <v>165</v>
      </c>
      <c r="J607" s="14" t="s">
        <v>28</v>
      </c>
      <c r="K607" s="15" t="s">
        <v>166</v>
      </c>
      <c r="L607" s="57"/>
      <c r="M607" s="14"/>
      <c r="N607" s="14" t="s">
        <v>43</v>
      </c>
      <c r="O607" s="14"/>
      <c r="P607" s="15" t="s">
        <v>303</v>
      </c>
      <c r="Q607" s="16">
        <v>36399</v>
      </c>
      <c r="R607" s="17">
        <v>45</v>
      </c>
      <c r="S607" s="18">
        <v>23022.3675</v>
      </c>
      <c r="T607" s="19" t="s">
        <v>98</v>
      </c>
      <c r="U607" s="20" t="s">
        <v>116</v>
      </c>
      <c r="V607" s="22">
        <v>43</v>
      </c>
      <c r="W607" s="22">
        <v>1</v>
      </c>
      <c r="X607" s="23"/>
    </row>
    <row r="608" spans="1:24" s="1" customFormat="1" ht="11.1" customHeight="1" x14ac:dyDescent="0.3">
      <c r="A608" s="24" t="s">
        <v>23</v>
      </c>
      <c r="B608" s="24" t="s">
        <v>519</v>
      </c>
      <c r="C608" s="12" t="s">
        <v>522</v>
      </c>
      <c r="D608" s="54"/>
      <c r="E608" s="39" t="str">
        <f t="shared" si="29"/>
        <v>Еще фото</v>
      </c>
      <c r="F608" s="30" t="s">
        <v>138</v>
      </c>
      <c r="G608" s="24" t="s">
        <v>102</v>
      </c>
      <c r="H608" s="24" t="s">
        <v>90</v>
      </c>
      <c r="I608" s="24" t="s">
        <v>165</v>
      </c>
      <c r="J608" s="14" t="s">
        <v>28</v>
      </c>
      <c r="K608" s="15" t="s">
        <v>166</v>
      </c>
      <c r="L608" s="57"/>
      <c r="M608" s="14"/>
      <c r="N608" s="14" t="s">
        <v>43</v>
      </c>
      <c r="O608" s="14"/>
      <c r="P608" s="15" t="s">
        <v>303</v>
      </c>
      <c r="Q608" s="16">
        <v>36399</v>
      </c>
      <c r="R608" s="17">
        <v>45</v>
      </c>
      <c r="S608" s="18">
        <v>23022.3675</v>
      </c>
      <c r="T608" s="19" t="s">
        <v>98</v>
      </c>
      <c r="U608" s="20" t="s">
        <v>117</v>
      </c>
      <c r="V608" s="28">
        <v>43.5</v>
      </c>
      <c r="W608" s="22">
        <v>3</v>
      </c>
      <c r="X608" s="23"/>
    </row>
    <row r="609" spans="1:24" s="1" customFormat="1" ht="11.1" customHeight="1" x14ac:dyDescent="0.3">
      <c r="A609" s="24" t="s">
        <v>23</v>
      </c>
      <c r="B609" s="24" t="s">
        <v>519</v>
      </c>
      <c r="C609" s="12" t="s">
        <v>522</v>
      </c>
      <c r="D609" s="54"/>
      <c r="E609" s="39" t="str">
        <f t="shared" si="29"/>
        <v>Еще фото</v>
      </c>
      <c r="F609" s="30" t="s">
        <v>138</v>
      </c>
      <c r="G609" s="24" t="s">
        <v>102</v>
      </c>
      <c r="H609" s="24" t="s">
        <v>90</v>
      </c>
      <c r="I609" s="24" t="s">
        <v>165</v>
      </c>
      <c r="J609" s="14" t="s">
        <v>28</v>
      </c>
      <c r="K609" s="15" t="s">
        <v>166</v>
      </c>
      <c r="L609" s="57"/>
      <c r="M609" s="14"/>
      <c r="N609" s="14" t="s">
        <v>43</v>
      </c>
      <c r="O609" s="14"/>
      <c r="P609" s="15" t="s">
        <v>303</v>
      </c>
      <c r="Q609" s="16">
        <v>36399</v>
      </c>
      <c r="R609" s="17">
        <v>45</v>
      </c>
      <c r="S609" s="18">
        <v>23022.3675</v>
      </c>
      <c r="T609" s="19" t="s">
        <v>98</v>
      </c>
      <c r="U609" s="20" t="s">
        <v>118</v>
      </c>
      <c r="V609" s="22">
        <v>44</v>
      </c>
      <c r="W609" s="22">
        <v>2</v>
      </c>
      <c r="X609" s="23"/>
    </row>
    <row r="610" spans="1:24" s="1" customFormat="1" ht="11.1" customHeight="1" x14ac:dyDescent="0.3">
      <c r="A610" s="24" t="s">
        <v>23</v>
      </c>
      <c r="B610" s="24" t="s">
        <v>519</v>
      </c>
      <c r="C610" s="12" t="s">
        <v>522</v>
      </c>
      <c r="D610" s="55"/>
      <c r="E610" s="39" t="str">
        <f t="shared" si="29"/>
        <v>Еще фото</v>
      </c>
      <c r="F610" s="30" t="s">
        <v>138</v>
      </c>
      <c r="G610" s="24" t="s">
        <v>102</v>
      </c>
      <c r="H610" s="24" t="s">
        <v>90</v>
      </c>
      <c r="I610" s="24" t="s">
        <v>165</v>
      </c>
      <c r="J610" s="14" t="s">
        <v>28</v>
      </c>
      <c r="K610" s="15" t="s">
        <v>166</v>
      </c>
      <c r="L610" s="58"/>
      <c r="M610" s="14"/>
      <c r="N610" s="14" t="s">
        <v>43</v>
      </c>
      <c r="O610" s="14"/>
      <c r="P610" s="15" t="s">
        <v>303</v>
      </c>
      <c r="Q610" s="16">
        <v>36399</v>
      </c>
      <c r="R610" s="17">
        <v>45</v>
      </c>
      <c r="S610" s="18">
        <v>23022.3675</v>
      </c>
      <c r="T610" s="19" t="s">
        <v>98</v>
      </c>
      <c r="U610" s="20" t="s">
        <v>119</v>
      </c>
      <c r="V610" s="28">
        <v>45.5</v>
      </c>
      <c r="W610" s="22">
        <v>1</v>
      </c>
      <c r="X610" s="23"/>
    </row>
    <row r="611" spans="1:24" s="1" customFormat="1" ht="108" customHeight="1" x14ac:dyDescent="0.3">
      <c r="A611" s="11" t="s">
        <v>23</v>
      </c>
      <c r="B611" s="11" t="s">
        <v>519</v>
      </c>
      <c r="C611" s="12" t="s">
        <v>524</v>
      </c>
      <c r="D611" s="27"/>
      <c r="E611" s="39" t="str">
        <f>HYPERLINK("https://www.google.ru/search?q=U991GL2&amp;newwindow=1&amp;tbm=isch","Еще фото")</f>
        <v>Еще фото</v>
      </c>
      <c r="F611" s="30" t="s">
        <v>138</v>
      </c>
      <c r="G611" s="11" t="s">
        <v>102</v>
      </c>
      <c r="H611" s="11" t="s">
        <v>90</v>
      </c>
      <c r="I611" s="14" t="s">
        <v>165</v>
      </c>
      <c r="J611" s="14" t="s">
        <v>28</v>
      </c>
      <c r="K611" s="15" t="s">
        <v>166</v>
      </c>
      <c r="L611" s="14" t="s">
        <v>523</v>
      </c>
      <c r="M611" s="14"/>
      <c r="N611" s="14" t="s">
        <v>53</v>
      </c>
      <c r="O611" s="14"/>
      <c r="P611" s="15" t="s">
        <v>303</v>
      </c>
      <c r="Q611" s="16">
        <v>36399</v>
      </c>
      <c r="R611" s="17">
        <v>45</v>
      </c>
      <c r="S611" s="18">
        <v>23022.3675</v>
      </c>
      <c r="T611" s="19" t="s">
        <v>98</v>
      </c>
      <c r="U611" s="20" t="s">
        <v>157</v>
      </c>
      <c r="V611" s="28">
        <v>39.5</v>
      </c>
      <c r="W611" s="22">
        <v>1</v>
      </c>
      <c r="X611" s="23"/>
    </row>
    <row r="612" spans="1:24" s="1" customFormat="1" ht="12.95" customHeight="1" x14ac:dyDescent="0.3">
      <c r="A612" s="11" t="s">
        <v>23</v>
      </c>
      <c r="B612" s="11" t="s">
        <v>519</v>
      </c>
      <c r="C612" s="12" t="s">
        <v>525</v>
      </c>
      <c r="D612" s="53"/>
      <c r="E612" s="39" t="str">
        <f t="shared" ref="E612:E619" si="30">HYPERLINK("https://www.google.ru/search?q=U991KK2&amp;newwindow=1&amp;tbm=isch","Еще фото")</f>
        <v>Еще фото</v>
      </c>
      <c r="F612" s="30" t="s">
        <v>138</v>
      </c>
      <c r="G612" s="11" t="s">
        <v>102</v>
      </c>
      <c r="H612" s="11" t="s">
        <v>90</v>
      </c>
      <c r="I612" s="14" t="s">
        <v>165</v>
      </c>
      <c r="J612" s="14" t="s">
        <v>28</v>
      </c>
      <c r="K612" s="15" t="s">
        <v>166</v>
      </c>
      <c r="L612" s="56" t="s">
        <v>526</v>
      </c>
      <c r="M612" s="14"/>
      <c r="N612" s="14" t="s">
        <v>31</v>
      </c>
      <c r="O612" s="14"/>
      <c r="P612" s="15" t="s">
        <v>303</v>
      </c>
      <c r="Q612" s="16">
        <v>36399</v>
      </c>
      <c r="R612" s="17">
        <v>45</v>
      </c>
      <c r="S612" s="18">
        <v>23022.3675</v>
      </c>
      <c r="T612" s="19" t="s">
        <v>98</v>
      </c>
      <c r="U612" s="29" t="s">
        <v>157</v>
      </c>
      <c r="V612" s="28">
        <v>39.5</v>
      </c>
      <c r="W612" s="22">
        <v>1</v>
      </c>
      <c r="X612" s="23"/>
    </row>
    <row r="613" spans="1:24" s="1" customFormat="1" ht="12.95" customHeight="1" x14ac:dyDescent="0.3">
      <c r="A613" s="24" t="s">
        <v>23</v>
      </c>
      <c r="B613" s="24" t="s">
        <v>519</v>
      </c>
      <c r="C613" s="12" t="s">
        <v>525</v>
      </c>
      <c r="D613" s="54"/>
      <c r="E613" s="39" t="str">
        <f t="shared" si="30"/>
        <v>Еще фото</v>
      </c>
      <c r="F613" s="30" t="s">
        <v>138</v>
      </c>
      <c r="G613" s="24" t="s">
        <v>102</v>
      </c>
      <c r="H613" s="24" t="s">
        <v>90</v>
      </c>
      <c r="I613" s="24" t="s">
        <v>165</v>
      </c>
      <c r="J613" s="14" t="s">
        <v>28</v>
      </c>
      <c r="K613" s="15" t="s">
        <v>166</v>
      </c>
      <c r="L613" s="57"/>
      <c r="M613" s="14"/>
      <c r="N613" s="14" t="s">
        <v>31</v>
      </c>
      <c r="O613" s="14"/>
      <c r="P613" s="15" t="s">
        <v>303</v>
      </c>
      <c r="Q613" s="16">
        <v>36399</v>
      </c>
      <c r="R613" s="17">
        <v>45</v>
      </c>
      <c r="S613" s="18">
        <v>23022.3675</v>
      </c>
      <c r="T613" s="19" t="s">
        <v>98</v>
      </c>
      <c r="U613" s="20" t="s">
        <v>112</v>
      </c>
      <c r="V613" s="28">
        <v>40.5</v>
      </c>
      <c r="W613" s="22">
        <v>1</v>
      </c>
      <c r="X613" s="23"/>
    </row>
    <row r="614" spans="1:24" s="1" customFormat="1" ht="12.95" customHeight="1" x14ac:dyDescent="0.3">
      <c r="A614" s="24" t="s">
        <v>23</v>
      </c>
      <c r="B614" s="24" t="s">
        <v>519</v>
      </c>
      <c r="C614" s="12" t="s">
        <v>525</v>
      </c>
      <c r="D614" s="54"/>
      <c r="E614" s="39" t="str">
        <f t="shared" si="30"/>
        <v>Еще фото</v>
      </c>
      <c r="F614" s="30" t="s">
        <v>138</v>
      </c>
      <c r="G614" s="24" t="s">
        <v>102</v>
      </c>
      <c r="H614" s="24" t="s">
        <v>90</v>
      </c>
      <c r="I614" s="24" t="s">
        <v>165</v>
      </c>
      <c r="J614" s="14" t="s">
        <v>28</v>
      </c>
      <c r="K614" s="15" t="s">
        <v>166</v>
      </c>
      <c r="L614" s="57"/>
      <c r="M614" s="14"/>
      <c r="N614" s="14" t="s">
        <v>31</v>
      </c>
      <c r="O614" s="14"/>
      <c r="P614" s="15" t="s">
        <v>303</v>
      </c>
      <c r="Q614" s="16">
        <v>36399</v>
      </c>
      <c r="R614" s="17">
        <v>45</v>
      </c>
      <c r="S614" s="18">
        <v>23022.3675</v>
      </c>
      <c r="T614" s="19" t="s">
        <v>98</v>
      </c>
      <c r="U614" s="20" t="s">
        <v>107</v>
      </c>
      <c r="V614" s="22">
        <v>41</v>
      </c>
      <c r="W614" s="22">
        <v>1</v>
      </c>
      <c r="X614" s="23"/>
    </row>
    <row r="615" spans="1:24" s="1" customFormat="1" ht="12.95" customHeight="1" x14ac:dyDescent="0.3">
      <c r="A615" s="24" t="s">
        <v>23</v>
      </c>
      <c r="B615" s="24" t="s">
        <v>519</v>
      </c>
      <c r="C615" s="12" t="s">
        <v>525</v>
      </c>
      <c r="D615" s="54"/>
      <c r="E615" s="39" t="str">
        <f t="shared" si="30"/>
        <v>Еще фото</v>
      </c>
      <c r="F615" s="30" t="s">
        <v>138</v>
      </c>
      <c r="G615" s="24" t="s">
        <v>102</v>
      </c>
      <c r="H615" s="24" t="s">
        <v>90</v>
      </c>
      <c r="I615" s="24" t="s">
        <v>165</v>
      </c>
      <c r="J615" s="14" t="s">
        <v>28</v>
      </c>
      <c r="K615" s="15" t="s">
        <v>166</v>
      </c>
      <c r="L615" s="57"/>
      <c r="M615" s="14"/>
      <c r="N615" s="14" t="s">
        <v>31</v>
      </c>
      <c r="O615" s="14"/>
      <c r="P615" s="15" t="s">
        <v>303</v>
      </c>
      <c r="Q615" s="16">
        <v>36399</v>
      </c>
      <c r="R615" s="17">
        <v>45</v>
      </c>
      <c r="S615" s="18">
        <v>23022.3675</v>
      </c>
      <c r="T615" s="19" t="s">
        <v>98</v>
      </c>
      <c r="U615" s="20" t="s">
        <v>108</v>
      </c>
      <c r="V615" s="28">
        <v>41.5</v>
      </c>
      <c r="W615" s="22">
        <v>1</v>
      </c>
      <c r="X615" s="23"/>
    </row>
    <row r="616" spans="1:24" s="1" customFormat="1" ht="12.95" customHeight="1" x14ac:dyDescent="0.3">
      <c r="A616" s="24" t="s">
        <v>23</v>
      </c>
      <c r="B616" s="24" t="s">
        <v>519</v>
      </c>
      <c r="C616" s="12" t="s">
        <v>525</v>
      </c>
      <c r="D616" s="54"/>
      <c r="E616" s="39" t="str">
        <f t="shared" si="30"/>
        <v>Еще фото</v>
      </c>
      <c r="F616" s="30" t="s">
        <v>138</v>
      </c>
      <c r="G616" s="24" t="s">
        <v>102</v>
      </c>
      <c r="H616" s="24" t="s">
        <v>90</v>
      </c>
      <c r="I616" s="24" t="s">
        <v>165</v>
      </c>
      <c r="J616" s="14" t="s">
        <v>28</v>
      </c>
      <c r="K616" s="15" t="s">
        <v>166</v>
      </c>
      <c r="L616" s="57"/>
      <c r="M616" s="14"/>
      <c r="N616" s="14" t="s">
        <v>31</v>
      </c>
      <c r="O616" s="14"/>
      <c r="P616" s="15" t="s">
        <v>303</v>
      </c>
      <c r="Q616" s="16">
        <v>36399</v>
      </c>
      <c r="R616" s="17">
        <v>45</v>
      </c>
      <c r="S616" s="18">
        <v>23022.3675</v>
      </c>
      <c r="T616" s="19" t="s">
        <v>98</v>
      </c>
      <c r="U616" s="20" t="s">
        <v>115</v>
      </c>
      <c r="V616" s="22">
        <v>42</v>
      </c>
      <c r="W616" s="22">
        <v>2</v>
      </c>
      <c r="X616" s="23"/>
    </row>
    <row r="617" spans="1:24" s="1" customFormat="1" ht="12.95" customHeight="1" x14ac:dyDescent="0.3">
      <c r="A617" s="24" t="s">
        <v>23</v>
      </c>
      <c r="B617" s="24" t="s">
        <v>519</v>
      </c>
      <c r="C617" s="12" t="s">
        <v>525</v>
      </c>
      <c r="D617" s="54"/>
      <c r="E617" s="39" t="str">
        <f t="shared" si="30"/>
        <v>Еще фото</v>
      </c>
      <c r="F617" s="30" t="s">
        <v>138</v>
      </c>
      <c r="G617" s="24" t="s">
        <v>102</v>
      </c>
      <c r="H617" s="24" t="s">
        <v>90</v>
      </c>
      <c r="I617" s="24" t="s">
        <v>165</v>
      </c>
      <c r="J617" s="14" t="s">
        <v>28</v>
      </c>
      <c r="K617" s="15" t="s">
        <v>166</v>
      </c>
      <c r="L617" s="57"/>
      <c r="M617" s="14"/>
      <c r="N617" s="14" t="s">
        <v>31</v>
      </c>
      <c r="O617" s="14"/>
      <c r="P617" s="15" t="s">
        <v>303</v>
      </c>
      <c r="Q617" s="16">
        <v>36399</v>
      </c>
      <c r="R617" s="17">
        <v>45</v>
      </c>
      <c r="S617" s="18">
        <v>23022.3675</v>
      </c>
      <c r="T617" s="19" t="s">
        <v>98</v>
      </c>
      <c r="U617" s="20" t="s">
        <v>116</v>
      </c>
      <c r="V617" s="22">
        <v>43</v>
      </c>
      <c r="W617" s="22">
        <v>1</v>
      </c>
      <c r="X617" s="23"/>
    </row>
    <row r="618" spans="1:24" s="1" customFormat="1" ht="12.95" customHeight="1" x14ac:dyDescent="0.3">
      <c r="A618" s="24" t="s">
        <v>23</v>
      </c>
      <c r="B618" s="24" t="s">
        <v>519</v>
      </c>
      <c r="C618" s="12" t="s">
        <v>525</v>
      </c>
      <c r="D618" s="54"/>
      <c r="E618" s="39" t="str">
        <f t="shared" si="30"/>
        <v>Еще фото</v>
      </c>
      <c r="F618" s="30" t="s">
        <v>138</v>
      </c>
      <c r="G618" s="24" t="s">
        <v>102</v>
      </c>
      <c r="H618" s="24" t="s">
        <v>90</v>
      </c>
      <c r="I618" s="24" t="s">
        <v>165</v>
      </c>
      <c r="J618" s="14" t="s">
        <v>28</v>
      </c>
      <c r="K618" s="15" t="s">
        <v>166</v>
      </c>
      <c r="L618" s="57"/>
      <c r="M618" s="14"/>
      <c r="N618" s="14" t="s">
        <v>31</v>
      </c>
      <c r="O618" s="14"/>
      <c r="P618" s="15" t="s">
        <v>303</v>
      </c>
      <c r="Q618" s="16">
        <v>36399</v>
      </c>
      <c r="R618" s="17">
        <v>45</v>
      </c>
      <c r="S618" s="18">
        <v>23022.3675</v>
      </c>
      <c r="T618" s="19" t="s">
        <v>98</v>
      </c>
      <c r="U618" s="20" t="s">
        <v>118</v>
      </c>
      <c r="V618" s="22">
        <v>44</v>
      </c>
      <c r="W618" s="22">
        <v>1</v>
      </c>
      <c r="X618" s="23"/>
    </row>
    <row r="619" spans="1:24" s="1" customFormat="1" ht="18" customHeight="1" x14ac:dyDescent="0.3">
      <c r="A619" s="24" t="s">
        <v>23</v>
      </c>
      <c r="B619" s="24" t="s">
        <v>519</v>
      </c>
      <c r="C619" s="12" t="s">
        <v>525</v>
      </c>
      <c r="D619" s="55"/>
      <c r="E619" s="39" t="str">
        <f t="shared" si="30"/>
        <v>Еще фото</v>
      </c>
      <c r="F619" s="30" t="s">
        <v>138</v>
      </c>
      <c r="G619" s="24" t="s">
        <v>102</v>
      </c>
      <c r="H619" s="24" t="s">
        <v>90</v>
      </c>
      <c r="I619" s="24" t="s">
        <v>165</v>
      </c>
      <c r="J619" s="14" t="s">
        <v>28</v>
      </c>
      <c r="K619" s="15" t="s">
        <v>166</v>
      </c>
      <c r="L619" s="58"/>
      <c r="M619" s="14"/>
      <c r="N619" s="14" t="s">
        <v>31</v>
      </c>
      <c r="O619" s="14"/>
      <c r="P619" s="15" t="s">
        <v>303</v>
      </c>
      <c r="Q619" s="16">
        <v>36399</v>
      </c>
      <c r="R619" s="17">
        <v>45</v>
      </c>
      <c r="S619" s="18">
        <v>23022.3675</v>
      </c>
      <c r="T619" s="19" t="s">
        <v>98</v>
      </c>
      <c r="U619" s="20" t="s">
        <v>119</v>
      </c>
      <c r="V619" s="28">
        <v>45.5</v>
      </c>
      <c r="W619" s="22">
        <v>2</v>
      </c>
      <c r="X619" s="23"/>
    </row>
    <row r="620" spans="1:24" s="1" customFormat="1" ht="11.1" customHeight="1" x14ac:dyDescent="0.3">
      <c r="A620" s="11" t="s">
        <v>23</v>
      </c>
      <c r="B620" s="11" t="s">
        <v>519</v>
      </c>
      <c r="C620" s="12" t="s">
        <v>527</v>
      </c>
      <c r="D620" s="53"/>
      <c r="E620" s="39" t="str">
        <f t="shared" ref="E620:E628" si="31">HYPERLINK("https://www.google.ru/search?q=U991LG2&amp;newwindow=1&amp;tbm=isch","Еще фото")</f>
        <v>Еще фото</v>
      </c>
      <c r="F620" s="30" t="s">
        <v>138</v>
      </c>
      <c r="G620" s="11" t="s">
        <v>102</v>
      </c>
      <c r="H620" s="11" t="s">
        <v>90</v>
      </c>
      <c r="I620" s="14" t="s">
        <v>165</v>
      </c>
      <c r="J620" s="14" t="s">
        <v>28</v>
      </c>
      <c r="K620" s="15" t="s">
        <v>166</v>
      </c>
      <c r="L620" s="56" t="s">
        <v>528</v>
      </c>
      <c r="M620" s="14"/>
      <c r="N620" s="14" t="s">
        <v>43</v>
      </c>
      <c r="O620" s="14"/>
      <c r="P620" s="15" t="s">
        <v>303</v>
      </c>
      <c r="Q620" s="16">
        <v>36399</v>
      </c>
      <c r="R620" s="17">
        <v>45</v>
      </c>
      <c r="S620" s="18">
        <v>23022.3675</v>
      </c>
      <c r="T620" s="19" t="s">
        <v>98</v>
      </c>
      <c r="U620" s="20" t="s">
        <v>157</v>
      </c>
      <c r="V620" s="28">
        <v>39.5</v>
      </c>
      <c r="W620" s="22">
        <v>7</v>
      </c>
      <c r="X620" s="23"/>
    </row>
    <row r="621" spans="1:24" s="1" customFormat="1" ht="11.1" customHeight="1" x14ac:dyDescent="0.3">
      <c r="A621" s="24" t="s">
        <v>23</v>
      </c>
      <c r="B621" s="24" t="s">
        <v>519</v>
      </c>
      <c r="C621" s="12" t="s">
        <v>527</v>
      </c>
      <c r="D621" s="54"/>
      <c r="E621" s="39" t="str">
        <f t="shared" si="31"/>
        <v>Еще фото</v>
      </c>
      <c r="F621" s="30" t="s">
        <v>138</v>
      </c>
      <c r="G621" s="24" t="s">
        <v>102</v>
      </c>
      <c r="H621" s="24" t="s">
        <v>90</v>
      </c>
      <c r="I621" s="24" t="s">
        <v>165</v>
      </c>
      <c r="J621" s="14" t="s">
        <v>28</v>
      </c>
      <c r="K621" s="15" t="s">
        <v>166</v>
      </c>
      <c r="L621" s="57"/>
      <c r="M621" s="14"/>
      <c r="N621" s="14" t="s">
        <v>43</v>
      </c>
      <c r="O621" s="14"/>
      <c r="P621" s="15" t="s">
        <v>303</v>
      </c>
      <c r="Q621" s="16">
        <v>36399</v>
      </c>
      <c r="R621" s="17">
        <v>45</v>
      </c>
      <c r="S621" s="18">
        <v>23022.3675</v>
      </c>
      <c r="T621" s="19" t="s">
        <v>98</v>
      </c>
      <c r="U621" s="20" t="s">
        <v>112</v>
      </c>
      <c r="V621" s="28">
        <v>40.5</v>
      </c>
      <c r="W621" s="22">
        <v>4</v>
      </c>
      <c r="X621" s="23"/>
    </row>
    <row r="622" spans="1:24" s="1" customFormat="1" ht="11.1" customHeight="1" x14ac:dyDescent="0.3">
      <c r="A622" s="24" t="s">
        <v>23</v>
      </c>
      <c r="B622" s="24" t="s">
        <v>519</v>
      </c>
      <c r="C622" s="12" t="s">
        <v>527</v>
      </c>
      <c r="D622" s="54"/>
      <c r="E622" s="39" t="str">
        <f t="shared" si="31"/>
        <v>Еще фото</v>
      </c>
      <c r="F622" s="30" t="s">
        <v>138</v>
      </c>
      <c r="G622" s="24" t="s">
        <v>102</v>
      </c>
      <c r="H622" s="24" t="s">
        <v>90</v>
      </c>
      <c r="I622" s="24" t="s">
        <v>165</v>
      </c>
      <c r="J622" s="14" t="s">
        <v>28</v>
      </c>
      <c r="K622" s="15" t="s">
        <v>166</v>
      </c>
      <c r="L622" s="57"/>
      <c r="M622" s="14"/>
      <c r="N622" s="14" t="s">
        <v>43</v>
      </c>
      <c r="O622" s="14"/>
      <c r="P622" s="15" t="s">
        <v>303</v>
      </c>
      <c r="Q622" s="16">
        <v>36399</v>
      </c>
      <c r="R622" s="17">
        <v>45</v>
      </c>
      <c r="S622" s="18">
        <v>23022.3675</v>
      </c>
      <c r="T622" s="19" t="s">
        <v>98</v>
      </c>
      <c r="U622" s="20" t="s">
        <v>107</v>
      </c>
      <c r="V622" s="22">
        <v>41</v>
      </c>
      <c r="W622" s="22">
        <v>4</v>
      </c>
      <c r="X622" s="23"/>
    </row>
    <row r="623" spans="1:24" s="1" customFormat="1" ht="11.1" customHeight="1" x14ac:dyDescent="0.3">
      <c r="A623" s="24" t="s">
        <v>23</v>
      </c>
      <c r="B623" s="24" t="s">
        <v>519</v>
      </c>
      <c r="C623" s="12" t="s">
        <v>527</v>
      </c>
      <c r="D623" s="54"/>
      <c r="E623" s="39" t="str">
        <f t="shared" si="31"/>
        <v>Еще фото</v>
      </c>
      <c r="F623" s="30" t="s">
        <v>138</v>
      </c>
      <c r="G623" s="24" t="s">
        <v>102</v>
      </c>
      <c r="H623" s="24" t="s">
        <v>90</v>
      </c>
      <c r="I623" s="24" t="s">
        <v>165</v>
      </c>
      <c r="J623" s="14" t="s">
        <v>28</v>
      </c>
      <c r="K623" s="15" t="s">
        <v>166</v>
      </c>
      <c r="L623" s="57"/>
      <c r="M623" s="14"/>
      <c r="N623" s="14" t="s">
        <v>43</v>
      </c>
      <c r="O623" s="14"/>
      <c r="P623" s="15" t="s">
        <v>303</v>
      </c>
      <c r="Q623" s="16">
        <v>36399</v>
      </c>
      <c r="R623" s="17">
        <v>45</v>
      </c>
      <c r="S623" s="18">
        <v>23022.3675</v>
      </c>
      <c r="T623" s="19" t="s">
        <v>98</v>
      </c>
      <c r="U623" s="20" t="s">
        <v>108</v>
      </c>
      <c r="V623" s="28">
        <v>41.5</v>
      </c>
      <c r="W623" s="22">
        <v>7</v>
      </c>
      <c r="X623" s="23"/>
    </row>
    <row r="624" spans="1:24" s="1" customFormat="1" ht="11.1" customHeight="1" x14ac:dyDescent="0.3">
      <c r="A624" s="24" t="s">
        <v>23</v>
      </c>
      <c r="B624" s="24" t="s">
        <v>519</v>
      </c>
      <c r="C624" s="12" t="s">
        <v>527</v>
      </c>
      <c r="D624" s="54"/>
      <c r="E624" s="39" t="str">
        <f t="shared" si="31"/>
        <v>Еще фото</v>
      </c>
      <c r="F624" s="30" t="s">
        <v>138</v>
      </c>
      <c r="G624" s="24" t="s">
        <v>102</v>
      </c>
      <c r="H624" s="24" t="s">
        <v>90</v>
      </c>
      <c r="I624" s="24" t="s">
        <v>165</v>
      </c>
      <c r="J624" s="14" t="s">
        <v>28</v>
      </c>
      <c r="K624" s="15" t="s">
        <v>166</v>
      </c>
      <c r="L624" s="57"/>
      <c r="M624" s="14"/>
      <c r="N624" s="14" t="s">
        <v>43</v>
      </c>
      <c r="O624" s="14"/>
      <c r="P624" s="15" t="s">
        <v>303</v>
      </c>
      <c r="Q624" s="16">
        <v>36399</v>
      </c>
      <c r="R624" s="17">
        <v>45</v>
      </c>
      <c r="S624" s="18">
        <v>23022.3675</v>
      </c>
      <c r="T624" s="19" t="s">
        <v>98</v>
      </c>
      <c r="U624" s="20" t="s">
        <v>115</v>
      </c>
      <c r="V624" s="22">
        <v>42</v>
      </c>
      <c r="W624" s="22">
        <v>10</v>
      </c>
      <c r="X624" s="23"/>
    </row>
    <row r="625" spans="1:24" s="1" customFormat="1" ht="11.1" customHeight="1" x14ac:dyDescent="0.3">
      <c r="A625" s="24" t="s">
        <v>23</v>
      </c>
      <c r="B625" s="24" t="s">
        <v>519</v>
      </c>
      <c r="C625" s="12" t="s">
        <v>527</v>
      </c>
      <c r="D625" s="54"/>
      <c r="E625" s="39" t="str">
        <f t="shared" si="31"/>
        <v>Еще фото</v>
      </c>
      <c r="F625" s="30" t="s">
        <v>138</v>
      </c>
      <c r="G625" s="24" t="s">
        <v>102</v>
      </c>
      <c r="H625" s="24" t="s">
        <v>90</v>
      </c>
      <c r="I625" s="24" t="s">
        <v>165</v>
      </c>
      <c r="J625" s="14" t="s">
        <v>28</v>
      </c>
      <c r="K625" s="15" t="s">
        <v>166</v>
      </c>
      <c r="L625" s="57"/>
      <c r="M625" s="14"/>
      <c r="N625" s="14" t="s">
        <v>43</v>
      </c>
      <c r="O625" s="14"/>
      <c r="P625" s="15" t="s">
        <v>303</v>
      </c>
      <c r="Q625" s="16">
        <v>36399</v>
      </c>
      <c r="R625" s="17">
        <v>45</v>
      </c>
      <c r="S625" s="18">
        <v>23022.3675</v>
      </c>
      <c r="T625" s="19" t="s">
        <v>98</v>
      </c>
      <c r="U625" s="20" t="s">
        <v>116</v>
      </c>
      <c r="V625" s="22">
        <v>43</v>
      </c>
      <c r="W625" s="22">
        <v>13</v>
      </c>
      <c r="X625" s="23"/>
    </row>
    <row r="626" spans="1:24" s="1" customFormat="1" ht="11.1" customHeight="1" x14ac:dyDescent="0.3">
      <c r="A626" s="24" t="s">
        <v>23</v>
      </c>
      <c r="B626" s="24" t="s">
        <v>519</v>
      </c>
      <c r="C626" s="12" t="s">
        <v>527</v>
      </c>
      <c r="D626" s="54"/>
      <c r="E626" s="39" t="str">
        <f t="shared" si="31"/>
        <v>Еще фото</v>
      </c>
      <c r="F626" s="30" t="s">
        <v>138</v>
      </c>
      <c r="G626" s="24" t="s">
        <v>102</v>
      </c>
      <c r="H626" s="24" t="s">
        <v>90</v>
      </c>
      <c r="I626" s="24" t="s">
        <v>165</v>
      </c>
      <c r="J626" s="14" t="s">
        <v>28</v>
      </c>
      <c r="K626" s="15" t="s">
        <v>166</v>
      </c>
      <c r="L626" s="57"/>
      <c r="M626" s="14"/>
      <c r="N626" s="14" t="s">
        <v>43</v>
      </c>
      <c r="O626" s="14"/>
      <c r="P626" s="15" t="s">
        <v>303</v>
      </c>
      <c r="Q626" s="16">
        <v>36399</v>
      </c>
      <c r="R626" s="17">
        <v>45</v>
      </c>
      <c r="S626" s="18">
        <v>23022.3675</v>
      </c>
      <c r="T626" s="19" t="s">
        <v>98</v>
      </c>
      <c r="U626" s="20" t="s">
        <v>117</v>
      </c>
      <c r="V626" s="28">
        <v>43.5</v>
      </c>
      <c r="W626" s="22">
        <v>4</v>
      </c>
      <c r="X626" s="23"/>
    </row>
    <row r="627" spans="1:24" s="1" customFormat="1" ht="11.1" customHeight="1" x14ac:dyDescent="0.3">
      <c r="A627" s="24" t="s">
        <v>23</v>
      </c>
      <c r="B627" s="24" t="s">
        <v>519</v>
      </c>
      <c r="C627" s="12" t="s">
        <v>527</v>
      </c>
      <c r="D627" s="54"/>
      <c r="E627" s="39" t="str">
        <f t="shared" si="31"/>
        <v>Еще фото</v>
      </c>
      <c r="F627" s="30" t="s">
        <v>138</v>
      </c>
      <c r="G627" s="24" t="s">
        <v>102</v>
      </c>
      <c r="H627" s="24" t="s">
        <v>90</v>
      </c>
      <c r="I627" s="24" t="s">
        <v>165</v>
      </c>
      <c r="J627" s="14" t="s">
        <v>28</v>
      </c>
      <c r="K627" s="15" t="s">
        <v>166</v>
      </c>
      <c r="L627" s="57"/>
      <c r="M627" s="14"/>
      <c r="N627" s="14" t="s">
        <v>43</v>
      </c>
      <c r="O627" s="14"/>
      <c r="P627" s="15" t="s">
        <v>303</v>
      </c>
      <c r="Q627" s="16">
        <v>36399</v>
      </c>
      <c r="R627" s="17">
        <v>45</v>
      </c>
      <c r="S627" s="18">
        <v>23022.3675</v>
      </c>
      <c r="T627" s="19" t="s">
        <v>98</v>
      </c>
      <c r="U627" s="20" t="s">
        <v>118</v>
      </c>
      <c r="V627" s="22">
        <v>44</v>
      </c>
      <c r="W627" s="22">
        <v>3</v>
      </c>
      <c r="X627" s="23"/>
    </row>
    <row r="628" spans="1:24" s="1" customFormat="1" ht="11.1" customHeight="1" x14ac:dyDescent="0.3">
      <c r="A628" s="24" t="s">
        <v>23</v>
      </c>
      <c r="B628" s="24" t="s">
        <v>519</v>
      </c>
      <c r="C628" s="12" t="s">
        <v>527</v>
      </c>
      <c r="D628" s="55"/>
      <c r="E628" s="39" t="str">
        <f t="shared" si="31"/>
        <v>Еще фото</v>
      </c>
      <c r="F628" s="30" t="s">
        <v>138</v>
      </c>
      <c r="G628" s="24" t="s">
        <v>102</v>
      </c>
      <c r="H628" s="24" t="s">
        <v>90</v>
      </c>
      <c r="I628" s="24" t="s">
        <v>165</v>
      </c>
      <c r="J628" s="14" t="s">
        <v>28</v>
      </c>
      <c r="K628" s="15" t="s">
        <v>166</v>
      </c>
      <c r="L628" s="58"/>
      <c r="M628" s="14"/>
      <c r="N628" s="14" t="s">
        <v>43</v>
      </c>
      <c r="O628" s="14"/>
      <c r="P628" s="15" t="s">
        <v>303</v>
      </c>
      <c r="Q628" s="16">
        <v>36399</v>
      </c>
      <c r="R628" s="17">
        <v>45</v>
      </c>
      <c r="S628" s="18">
        <v>23022.3675</v>
      </c>
      <c r="T628" s="19" t="s">
        <v>98</v>
      </c>
      <c r="U628" s="20" t="s">
        <v>119</v>
      </c>
      <c r="V628" s="28">
        <v>45.5</v>
      </c>
      <c r="W628" s="22">
        <v>2</v>
      </c>
      <c r="X628" s="23"/>
    </row>
    <row r="629" spans="1:24" s="1" customFormat="1" ht="12.95" customHeight="1" x14ac:dyDescent="0.3">
      <c r="A629" s="11" t="s">
        <v>23</v>
      </c>
      <c r="B629" s="11" t="s">
        <v>519</v>
      </c>
      <c r="C629" s="12" t="s">
        <v>529</v>
      </c>
      <c r="D629" s="53"/>
      <c r="E629" s="39" t="str">
        <f t="shared" ref="E629:E636" si="32">HYPERLINK("https://www.google.ru/search?q=U991SS2&amp;newwindow=1&amp;tbm=isch","Еще фото")</f>
        <v>Еще фото</v>
      </c>
      <c r="F629" s="30" t="s">
        <v>138</v>
      </c>
      <c r="G629" s="11" t="s">
        <v>102</v>
      </c>
      <c r="H629" s="11" t="s">
        <v>90</v>
      </c>
      <c r="I629" s="14" t="s">
        <v>165</v>
      </c>
      <c r="J629" s="14" t="s">
        <v>28</v>
      </c>
      <c r="K629" s="15" t="s">
        <v>166</v>
      </c>
      <c r="L629" s="56" t="s">
        <v>530</v>
      </c>
      <c r="M629" s="14"/>
      <c r="N629" s="14" t="s">
        <v>53</v>
      </c>
      <c r="O629" s="14"/>
      <c r="P629" s="15" t="s">
        <v>303</v>
      </c>
      <c r="Q629" s="16">
        <v>36399</v>
      </c>
      <c r="R629" s="17">
        <v>45</v>
      </c>
      <c r="S629" s="18">
        <v>23022.3675</v>
      </c>
      <c r="T629" s="19" t="s">
        <v>98</v>
      </c>
      <c r="U629" s="29" t="s">
        <v>157</v>
      </c>
      <c r="V629" s="28">
        <v>39.5</v>
      </c>
      <c r="W629" s="22">
        <v>1</v>
      </c>
      <c r="X629" s="23"/>
    </row>
    <row r="630" spans="1:24" s="1" customFormat="1" ht="12.95" customHeight="1" x14ac:dyDescent="0.3">
      <c r="A630" s="24" t="s">
        <v>23</v>
      </c>
      <c r="B630" s="24" t="s">
        <v>519</v>
      </c>
      <c r="C630" s="12" t="s">
        <v>529</v>
      </c>
      <c r="D630" s="54"/>
      <c r="E630" s="39" t="str">
        <f t="shared" si="32"/>
        <v>Еще фото</v>
      </c>
      <c r="F630" s="30" t="s">
        <v>138</v>
      </c>
      <c r="G630" s="24" t="s">
        <v>102</v>
      </c>
      <c r="H630" s="24" t="s">
        <v>90</v>
      </c>
      <c r="I630" s="24" t="s">
        <v>165</v>
      </c>
      <c r="J630" s="14" t="s">
        <v>28</v>
      </c>
      <c r="K630" s="15" t="s">
        <v>166</v>
      </c>
      <c r="L630" s="57"/>
      <c r="M630" s="14"/>
      <c r="N630" s="14" t="s">
        <v>53</v>
      </c>
      <c r="O630" s="14"/>
      <c r="P630" s="15" t="s">
        <v>303</v>
      </c>
      <c r="Q630" s="16">
        <v>36399</v>
      </c>
      <c r="R630" s="17">
        <v>45</v>
      </c>
      <c r="S630" s="18">
        <v>23022.3675</v>
      </c>
      <c r="T630" s="19" t="s">
        <v>98</v>
      </c>
      <c r="U630" s="20" t="s">
        <v>112</v>
      </c>
      <c r="V630" s="28">
        <v>40.5</v>
      </c>
      <c r="W630" s="22">
        <v>1</v>
      </c>
      <c r="X630" s="23"/>
    </row>
    <row r="631" spans="1:24" s="1" customFormat="1" ht="12.95" customHeight="1" x14ac:dyDescent="0.3">
      <c r="A631" s="24" t="s">
        <v>23</v>
      </c>
      <c r="B631" s="24" t="s">
        <v>519</v>
      </c>
      <c r="C631" s="12" t="s">
        <v>529</v>
      </c>
      <c r="D631" s="54"/>
      <c r="E631" s="39" t="str">
        <f t="shared" si="32"/>
        <v>Еще фото</v>
      </c>
      <c r="F631" s="30" t="s">
        <v>138</v>
      </c>
      <c r="G631" s="24" t="s">
        <v>102</v>
      </c>
      <c r="H631" s="24" t="s">
        <v>90</v>
      </c>
      <c r="I631" s="24" t="s">
        <v>165</v>
      </c>
      <c r="J631" s="14" t="s">
        <v>28</v>
      </c>
      <c r="K631" s="15" t="s">
        <v>166</v>
      </c>
      <c r="L631" s="57"/>
      <c r="M631" s="14"/>
      <c r="N631" s="14" t="s">
        <v>53</v>
      </c>
      <c r="O631" s="14"/>
      <c r="P631" s="15" t="s">
        <v>303</v>
      </c>
      <c r="Q631" s="16">
        <v>36399</v>
      </c>
      <c r="R631" s="17">
        <v>45</v>
      </c>
      <c r="S631" s="18">
        <v>23022.3675</v>
      </c>
      <c r="T631" s="19" t="s">
        <v>98</v>
      </c>
      <c r="U631" s="20" t="s">
        <v>108</v>
      </c>
      <c r="V631" s="28">
        <v>41.5</v>
      </c>
      <c r="W631" s="22">
        <v>2</v>
      </c>
      <c r="X631" s="23"/>
    </row>
    <row r="632" spans="1:24" s="1" customFormat="1" ht="12.95" customHeight="1" x14ac:dyDescent="0.3">
      <c r="A632" s="24" t="s">
        <v>23</v>
      </c>
      <c r="B632" s="24" t="s">
        <v>519</v>
      </c>
      <c r="C632" s="12" t="s">
        <v>529</v>
      </c>
      <c r="D632" s="54"/>
      <c r="E632" s="39" t="str">
        <f t="shared" si="32"/>
        <v>Еще фото</v>
      </c>
      <c r="F632" s="30" t="s">
        <v>138</v>
      </c>
      <c r="G632" s="24" t="s">
        <v>102</v>
      </c>
      <c r="H632" s="24" t="s">
        <v>90</v>
      </c>
      <c r="I632" s="24" t="s">
        <v>165</v>
      </c>
      <c r="J632" s="14" t="s">
        <v>28</v>
      </c>
      <c r="K632" s="15" t="s">
        <v>166</v>
      </c>
      <c r="L632" s="57"/>
      <c r="M632" s="14"/>
      <c r="N632" s="14" t="s">
        <v>53</v>
      </c>
      <c r="O632" s="14"/>
      <c r="P632" s="15" t="s">
        <v>303</v>
      </c>
      <c r="Q632" s="16">
        <v>36399</v>
      </c>
      <c r="R632" s="17">
        <v>45</v>
      </c>
      <c r="S632" s="18">
        <v>23022.3675</v>
      </c>
      <c r="T632" s="19" t="s">
        <v>98</v>
      </c>
      <c r="U632" s="20" t="s">
        <v>115</v>
      </c>
      <c r="V632" s="22">
        <v>42</v>
      </c>
      <c r="W632" s="22">
        <v>1</v>
      </c>
      <c r="X632" s="23"/>
    </row>
    <row r="633" spans="1:24" s="1" customFormat="1" ht="12.95" customHeight="1" x14ac:dyDescent="0.3">
      <c r="A633" s="24" t="s">
        <v>23</v>
      </c>
      <c r="B633" s="24" t="s">
        <v>519</v>
      </c>
      <c r="C633" s="12" t="s">
        <v>529</v>
      </c>
      <c r="D633" s="54"/>
      <c r="E633" s="39" t="str">
        <f t="shared" si="32"/>
        <v>Еще фото</v>
      </c>
      <c r="F633" s="30" t="s">
        <v>138</v>
      </c>
      <c r="G633" s="24" t="s">
        <v>102</v>
      </c>
      <c r="H633" s="24" t="s">
        <v>90</v>
      </c>
      <c r="I633" s="24" t="s">
        <v>165</v>
      </c>
      <c r="J633" s="14" t="s">
        <v>28</v>
      </c>
      <c r="K633" s="15" t="s">
        <v>166</v>
      </c>
      <c r="L633" s="57"/>
      <c r="M633" s="14"/>
      <c r="N633" s="14" t="s">
        <v>53</v>
      </c>
      <c r="O633" s="14"/>
      <c r="P633" s="15" t="s">
        <v>303</v>
      </c>
      <c r="Q633" s="16">
        <v>36399</v>
      </c>
      <c r="R633" s="17">
        <v>45</v>
      </c>
      <c r="S633" s="18">
        <v>23022.3675</v>
      </c>
      <c r="T633" s="19" t="s">
        <v>98</v>
      </c>
      <c r="U633" s="20" t="s">
        <v>116</v>
      </c>
      <c r="V633" s="22">
        <v>43</v>
      </c>
      <c r="W633" s="22">
        <v>2</v>
      </c>
      <c r="X633" s="23"/>
    </row>
    <row r="634" spans="1:24" s="1" customFormat="1" ht="12.95" customHeight="1" x14ac:dyDescent="0.3">
      <c r="A634" s="24" t="s">
        <v>23</v>
      </c>
      <c r="B634" s="24" t="s">
        <v>519</v>
      </c>
      <c r="C634" s="12" t="s">
        <v>529</v>
      </c>
      <c r="D634" s="54"/>
      <c r="E634" s="39" t="str">
        <f t="shared" si="32"/>
        <v>Еще фото</v>
      </c>
      <c r="F634" s="30" t="s">
        <v>138</v>
      </c>
      <c r="G634" s="24" t="s">
        <v>102</v>
      </c>
      <c r="H634" s="24" t="s">
        <v>90</v>
      </c>
      <c r="I634" s="24" t="s">
        <v>165</v>
      </c>
      <c r="J634" s="14" t="s">
        <v>28</v>
      </c>
      <c r="K634" s="15" t="s">
        <v>166</v>
      </c>
      <c r="L634" s="57"/>
      <c r="M634" s="14"/>
      <c r="N634" s="14" t="s">
        <v>53</v>
      </c>
      <c r="O634" s="14"/>
      <c r="P634" s="15" t="s">
        <v>303</v>
      </c>
      <c r="Q634" s="16">
        <v>36399</v>
      </c>
      <c r="R634" s="17">
        <v>45</v>
      </c>
      <c r="S634" s="18">
        <v>23022.3675</v>
      </c>
      <c r="T634" s="19" t="s">
        <v>98</v>
      </c>
      <c r="U634" s="20" t="s">
        <v>117</v>
      </c>
      <c r="V634" s="28">
        <v>43.5</v>
      </c>
      <c r="W634" s="22">
        <v>1</v>
      </c>
      <c r="X634" s="23"/>
    </row>
    <row r="635" spans="1:24" s="1" customFormat="1" ht="12.95" customHeight="1" x14ac:dyDescent="0.3">
      <c r="A635" s="24" t="s">
        <v>23</v>
      </c>
      <c r="B635" s="24" t="s">
        <v>519</v>
      </c>
      <c r="C635" s="12" t="s">
        <v>529</v>
      </c>
      <c r="D635" s="54"/>
      <c r="E635" s="39" t="str">
        <f t="shared" si="32"/>
        <v>Еще фото</v>
      </c>
      <c r="F635" s="30" t="s">
        <v>138</v>
      </c>
      <c r="G635" s="24" t="s">
        <v>102</v>
      </c>
      <c r="H635" s="24" t="s">
        <v>90</v>
      </c>
      <c r="I635" s="24" t="s">
        <v>165</v>
      </c>
      <c r="J635" s="14" t="s">
        <v>28</v>
      </c>
      <c r="K635" s="15" t="s">
        <v>166</v>
      </c>
      <c r="L635" s="57"/>
      <c r="M635" s="14"/>
      <c r="N635" s="14" t="s">
        <v>53</v>
      </c>
      <c r="O635" s="14"/>
      <c r="P635" s="15" t="s">
        <v>303</v>
      </c>
      <c r="Q635" s="16">
        <v>36399</v>
      </c>
      <c r="R635" s="17">
        <v>45</v>
      </c>
      <c r="S635" s="18">
        <v>23022.3675</v>
      </c>
      <c r="T635" s="19" t="s">
        <v>98</v>
      </c>
      <c r="U635" s="20" t="s">
        <v>118</v>
      </c>
      <c r="V635" s="22">
        <v>44</v>
      </c>
      <c r="W635" s="22">
        <v>1</v>
      </c>
      <c r="X635" s="23"/>
    </row>
    <row r="636" spans="1:24" s="1" customFormat="1" ht="18" customHeight="1" x14ac:dyDescent="0.3">
      <c r="A636" s="24" t="s">
        <v>23</v>
      </c>
      <c r="B636" s="24" t="s">
        <v>519</v>
      </c>
      <c r="C636" s="12" t="s">
        <v>529</v>
      </c>
      <c r="D636" s="55"/>
      <c r="E636" s="39" t="str">
        <f t="shared" si="32"/>
        <v>Еще фото</v>
      </c>
      <c r="F636" s="30" t="s">
        <v>138</v>
      </c>
      <c r="G636" s="24" t="s">
        <v>102</v>
      </c>
      <c r="H636" s="24" t="s">
        <v>90</v>
      </c>
      <c r="I636" s="24" t="s">
        <v>165</v>
      </c>
      <c r="J636" s="14" t="s">
        <v>28</v>
      </c>
      <c r="K636" s="15" t="s">
        <v>166</v>
      </c>
      <c r="L636" s="58"/>
      <c r="M636" s="14"/>
      <c r="N636" s="14" t="s">
        <v>53</v>
      </c>
      <c r="O636" s="14"/>
      <c r="P636" s="15" t="s">
        <v>303</v>
      </c>
      <c r="Q636" s="16">
        <v>36399</v>
      </c>
      <c r="R636" s="17">
        <v>45</v>
      </c>
      <c r="S636" s="18">
        <v>23022.3675</v>
      </c>
      <c r="T636" s="19" t="s">
        <v>98</v>
      </c>
      <c r="U636" s="20" t="s">
        <v>119</v>
      </c>
      <c r="V636" s="28">
        <v>45.5</v>
      </c>
      <c r="W636" s="22">
        <v>1</v>
      </c>
      <c r="X636" s="23"/>
    </row>
    <row r="637" spans="1:24" s="1" customFormat="1" ht="11.1" customHeight="1" x14ac:dyDescent="0.3">
      <c r="A637" s="11" t="s">
        <v>23</v>
      </c>
      <c r="B637" s="11" t="s">
        <v>519</v>
      </c>
      <c r="C637" s="12" t="s">
        <v>531</v>
      </c>
      <c r="D637" s="53"/>
      <c r="E637" s="39" t="str">
        <f t="shared" ref="E637:E645" si="33">HYPERLINK("https://www.google.ru/search?q=U991TT2&amp;newwindow=1&amp;tbm=isch","Еще фото")</f>
        <v>Еще фото</v>
      </c>
      <c r="F637" s="30" t="s">
        <v>138</v>
      </c>
      <c r="G637" s="11" t="s">
        <v>102</v>
      </c>
      <c r="H637" s="11" t="s">
        <v>90</v>
      </c>
      <c r="I637" s="14" t="s">
        <v>165</v>
      </c>
      <c r="J637" s="14" t="s">
        <v>28</v>
      </c>
      <c r="K637" s="15" t="s">
        <v>166</v>
      </c>
      <c r="L637" s="56" t="s">
        <v>532</v>
      </c>
      <c r="M637" s="14"/>
      <c r="N637" s="14" t="s">
        <v>156</v>
      </c>
      <c r="O637" s="14"/>
      <c r="P637" s="15" t="s">
        <v>303</v>
      </c>
      <c r="Q637" s="16">
        <v>36399</v>
      </c>
      <c r="R637" s="17">
        <v>45</v>
      </c>
      <c r="S637" s="18">
        <v>23022.3675</v>
      </c>
      <c r="T637" s="19" t="s">
        <v>98</v>
      </c>
      <c r="U637" s="20" t="s">
        <v>157</v>
      </c>
      <c r="V637" s="28">
        <v>39.5</v>
      </c>
      <c r="W637" s="22">
        <v>11</v>
      </c>
      <c r="X637" s="23"/>
    </row>
    <row r="638" spans="1:24" s="1" customFormat="1" ht="11.1" customHeight="1" x14ac:dyDescent="0.3">
      <c r="A638" s="24" t="s">
        <v>23</v>
      </c>
      <c r="B638" s="24" t="s">
        <v>519</v>
      </c>
      <c r="C638" s="12" t="s">
        <v>531</v>
      </c>
      <c r="D638" s="54"/>
      <c r="E638" s="39" t="str">
        <f t="shared" si="33"/>
        <v>Еще фото</v>
      </c>
      <c r="F638" s="30" t="s">
        <v>138</v>
      </c>
      <c r="G638" s="24" t="s">
        <v>102</v>
      </c>
      <c r="H638" s="24" t="s">
        <v>90</v>
      </c>
      <c r="I638" s="24" t="s">
        <v>165</v>
      </c>
      <c r="J638" s="14" t="s">
        <v>28</v>
      </c>
      <c r="K638" s="15" t="s">
        <v>166</v>
      </c>
      <c r="L638" s="57"/>
      <c r="M638" s="14"/>
      <c r="N638" s="14" t="s">
        <v>156</v>
      </c>
      <c r="O638" s="14"/>
      <c r="P638" s="15" t="s">
        <v>303</v>
      </c>
      <c r="Q638" s="16">
        <v>36399</v>
      </c>
      <c r="R638" s="17">
        <v>45</v>
      </c>
      <c r="S638" s="18">
        <v>23022.3675</v>
      </c>
      <c r="T638" s="19" t="s">
        <v>98</v>
      </c>
      <c r="U638" s="20" t="s">
        <v>112</v>
      </c>
      <c r="V638" s="28">
        <v>40.5</v>
      </c>
      <c r="W638" s="22">
        <v>12</v>
      </c>
      <c r="X638" s="23"/>
    </row>
    <row r="639" spans="1:24" s="1" customFormat="1" ht="11.1" customHeight="1" x14ac:dyDescent="0.3">
      <c r="A639" s="24" t="s">
        <v>23</v>
      </c>
      <c r="B639" s="24" t="s">
        <v>519</v>
      </c>
      <c r="C639" s="12" t="s">
        <v>531</v>
      </c>
      <c r="D639" s="54"/>
      <c r="E639" s="39" t="str">
        <f t="shared" si="33"/>
        <v>Еще фото</v>
      </c>
      <c r="F639" s="30" t="s">
        <v>138</v>
      </c>
      <c r="G639" s="24" t="s">
        <v>102</v>
      </c>
      <c r="H639" s="24" t="s">
        <v>90</v>
      </c>
      <c r="I639" s="24" t="s">
        <v>165</v>
      </c>
      <c r="J639" s="14" t="s">
        <v>28</v>
      </c>
      <c r="K639" s="15" t="s">
        <v>166</v>
      </c>
      <c r="L639" s="57"/>
      <c r="M639" s="14"/>
      <c r="N639" s="14" t="s">
        <v>156</v>
      </c>
      <c r="O639" s="14"/>
      <c r="P639" s="15" t="s">
        <v>303</v>
      </c>
      <c r="Q639" s="16">
        <v>36399</v>
      </c>
      <c r="R639" s="17">
        <v>45</v>
      </c>
      <c r="S639" s="18">
        <v>23022.3675</v>
      </c>
      <c r="T639" s="19" t="s">
        <v>98</v>
      </c>
      <c r="U639" s="20" t="s">
        <v>107</v>
      </c>
      <c r="V639" s="22">
        <v>41</v>
      </c>
      <c r="W639" s="22">
        <v>13</v>
      </c>
      <c r="X639" s="23"/>
    </row>
    <row r="640" spans="1:24" s="1" customFormat="1" ht="11.1" customHeight="1" x14ac:dyDescent="0.3">
      <c r="A640" s="24" t="s">
        <v>23</v>
      </c>
      <c r="B640" s="24" t="s">
        <v>519</v>
      </c>
      <c r="C640" s="12" t="s">
        <v>531</v>
      </c>
      <c r="D640" s="54"/>
      <c r="E640" s="39" t="str">
        <f t="shared" si="33"/>
        <v>Еще фото</v>
      </c>
      <c r="F640" s="30" t="s">
        <v>138</v>
      </c>
      <c r="G640" s="24" t="s">
        <v>102</v>
      </c>
      <c r="H640" s="24" t="s">
        <v>90</v>
      </c>
      <c r="I640" s="24" t="s">
        <v>165</v>
      </c>
      <c r="J640" s="14" t="s">
        <v>28</v>
      </c>
      <c r="K640" s="15" t="s">
        <v>166</v>
      </c>
      <c r="L640" s="57"/>
      <c r="M640" s="14"/>
      <c r="N640" s="14" t="s">
        <v>156</v>
      </c>
      <c r="O640" s="14"/>
      <c r="P640" s="15" t="s">
        <v>303</v>
      </c>
      <c r="Q640" s="16">
        <v>36399</v>
      </c>
      <c r="R640" s="17">
        <v>45</v>
      </c>
      <c r="S640" s="18">
        <v>23022.3675</v>
      </c>
      <c r="T640" s="19" t="s">
        <v>98</v>
      </c>
      <c r="U640" s="20" t="s">
        <v>108</v>
      </c>
      <c r="V640" s="28">
        <v>41.5</v>
      </c>
      <c r="W640" s="22">
        <v>19</v>
      </c>
      <c r="X640" s="23"/>
    </row>
    <row r="641" spans="1:24" s="1" customFormat="1" ht="11.1" customHeight="1" x14ac:dyDescent="0.3">
      <c r="A641" s="24" t="s">
        <v>23</v>
      </c>
      <c r="B641" s="24" t="s">
        <v>519</v>
      </c>
      <c r="C641" s="12" t="s">
        <v>531</v>
      </c>
      <c r="D641" s="54"/>
      <c r="E641" s="39" t="str">
        <f t="shared" si="33"/>
        <v>Еще фото</v>
      </c>
      <c r="F641" s="30" t="s">
        <v>138</v>
      </c>
      <c r="G641" s="24" t="s">
        <v>102</v>
      </c>
      <c r="H641" s="24" t="s">
        <v>90</v>
      </c>
      <c r="I641" s="24" t="s">
        <v>165</v>
      </c>
      <c r="J641" s="14" t="s">
        <v>28</v>
      </c>
      <c r="K641" s="15" t="s">
        <v>166</v>
      </c>
      <c r="L641" s="57"/>
      <c r="M641" s="14"/>
      <c r="N641" s="14" t="s">
        <v>156</v>
      </c>
      <c r="O641" s="14"/>
      <c r="P641" s="15" t="s">
        <v>303</v>
      </c>
      <c r="Q641" s="16">
        <v>36399</v>
      </c>
      <c r="R641" s="17">
        <v>45</v>
      </c>
      <c r="S641" s="18">
        <v>23022.3675</v>
      </c>
      <c r="T641" s="19" t="s">
        <v>98</v>
      </c>
      <c r="U641" s="20" t="s">
        <v>115</v>
      </c>
      <c r="V641" s="22">
        <v>42</v>
      </c>
      <c r="W641" s="22">
        <v>2</v>
      </c>
      <c r="X641" s="23"/>
    </row>
    <row r="642" spans="1:24" s="1" customFormat="1" ht="11.1" customHeight="1" x14ac:dyDescent="0.3">
      <c r="A642" s="24" t="s">
        <v>23</v>
      </c>
      <c r="B642" s="24" t="s">
        <v>519</v>
      </c>
      <c r="C642" s="12" t="s">
        <v>531</v>
      </c>
      <c r="D642" s="54"/>
      <c r="E642" s="39" t="str">
        <f t="shared" si="33"/>
        <v>Еще фото</v>
      </c>
      <c r="F642" s="30" t="s">
        <v>138</v>
      </c>
      <c r="G642" s="24" t="s">
        <v>102</v>
      </c>
      <c r="H642" s="24" t="s">
        <v>90</v>
      </c>
      <c r="I642" s="24" t="s">
        <v>165</v>
      </c>
      <c r="J642" s="14" t="s">
        <v>28</v>
      </c>
      <c r="K642" s="15" t="s">
        <v>166</v>
      </c>
      <c r="L642" s="57"/>
      <c r="M642" s="14"/>
      <c r="N642" s="14" t="s">
        <v>156</v>
      </c>
      <c r="O642" s="14"/>
      <c r="P642" s="15" t="s">
        <v>303</v>
      </c>
      <c r="Q642" s="16">
        <v>36399</v>
      </c>
      <c r="R642" s="17">
        <v>45</v>
      </c>
      <c r="S642" s="18">
        <v>23022.3675</v>
      </c>
      <c r="T642" s="19" t="s">
        <v>98</v>
      </c>
      <c r="U642" s="20" t="s">
        <v>116</v>
      </c>
      <c r="V642" s="22">
        <v>43</v>
      </c>
      <c r="W642" s="22">
        <v>12</v>
      </c>
      <c r="X642" s="23"/>
    </row>
    <row r="643" spans="1:24" s="1" customFormat="1" ht="11.1" customHeight="1" x14ac:dyDescent="0.3">
      <c r="A643" s="24" t="s">
        <v>23</v>
      </c>
      <c r="B643" s="24" t="s">
        <v>519</v>
      </c>
      <c r="C643" s="12" t="s">
        <v>531</v>
      </c>
      <c r="D643" s="54"/>
      <c r="E643" s="39" t="str">
        <f t="shared" si="33"/>
        <v>Еще фото</v>
      </c>
      <c r="F643" s="30" t="s">
        <v>138</v>
      </c>
      <c r="G643" s="24" t="s">
        <v>102</v>
      </c>
      <c r="H643" s="24" t="s">
        <v>90</v>
      </c>
      <c r="I643" s="24" t="s">
        <v>165</v>
      </c>
      <c r="J643" s="14" t="s">
        <v>28</v>
      </c>
      <c r="K643" s="15" t="s">
        <v>166</v>
      </c>
      <c r="L643" s="57"/>
      <c r="M643" s="14"/>
      <c r="N643" s="14" t="s">
        <v>156</v>
      </c>
      <c r="O643" s="14"/>
      <c r="P643" s="15" t="s">
        <v>303</v>
      </c>
      <c r="Q643" s="16">
        <v>36399</v>
      </c>
      <c r="R643" s="17">
        <v>45</v>
      </c>
      <c r="S643" s="18">
        <v>23022.3675</v>
      </c>
      <c r="T643" s="19" t="s">
        <v>98</v>
      </c>
      <c r="U643" s="20" t="s">
        <v>117</v>
      </c>
      <c r="V643" s="28">
        <v>43.5</v>
      </c>
      <c r="W643" s="22">
        <v>10</v>
      </c>
      <c r="X643" s="23"/>
    </row>
    <row r="644" spans="1:24" s="1" customFormat="1" ht="11.1" customHeight="1" x14ac:dyDescent="0.3">
      <c r="A644" s="24" t="s">
        <v>23</v>
      </c>
      <c r="B644" s="24" t="s">
        <v>519</v>
      </c>
      <c r="C644" s="12" t="s">
        <v>531</v>
      </c>
      <c r="D644" s="54"/>
      <c r="E644" s="39" t="str">
        <f t="shared" si="33"/>
        <v>Еще фото</v>
      </c>
      <c r="F644" s="30" t="s">
        <v>138</v>
      </c>
      <c r="G644" s="24" t="s">
        <v>102</v>
      </c>
      <c r="H644" s="24" t="s">
        <v>90</v>
      </c>
      <c r="I644" s="24" t="s">
        <v>165</v>
      </c>
      <c r="J644" s="14" t="s">
        <v>28</v>
      </c>
      <c r="K644" s="15" t="s">
        <v>166</v>
      </c>
      <c r="L644" s="57"/>
      <c r="M644" s="14"/>
      <c r="N644" s="14" t="s">
        <v>156</v>
      </c>
      <c r="O644" s="14"/>
      <c r="P644" s="15" t="s">
        <v>303</v>
      </c>
      <c r="Q644" s="16">
        <v>36399</v>
      </c>
      <c r="R644" s="17">
        <v>45</v>
      </c>
      <c r="S644" s="18">
        <v>23022.3675</v>
      </c>
      <c r="T644" s="19" t="s">
        <v>98</v>
      </c>
      <c r="U644" s="20" t="s">
        <v>118</v>
      </c>
      <c r="V644" s="22">
        <v>44</v>
      </c>
      <c r="W644" s="22">
        <v>13</v>
      </c>
      <c r="X644" s="23"/>
    </row>
    <row r="645" spans="1:24" s="1" customFormat="1" ht="11.1" customHeight="1" x14ac:dyDescent="0.3">
      <c r="A645" s="24" t="s">
        <v>23</v>
      </c>
      <c r="B645" s="24" t="s">
        <v>519</v>
      </c>
      <c r="C645" s="12" t="s">
        <v>531</v>
      </c>
      <c r="D645" s="55"/>
      <c r="E645" s="39" t="str">
        <f t="shared" si="33"/>
        <v>Еще фото</v>
      </c>
      <c r="F645" s="30" t="s">
        <v>138</v>
      </c>
      <c r="G645" s="24" t="s">
        <v>102</v>
      </c>
      <c r="H645" s="24" t="s">
        <v>90</v>
      </c>
      <c r="I645" s="24" t="s">
        <v>165</v>
      </c>
      <c r="J645" s="14" t="s">
        <v>28</v>
      </c>
      <c r="K645" s="15" t="s">
        <v>166</v>
      </c>
      <c r="L645" s="58"/>
      <c r="M645" s="14"/>
      <c r="N645" s="14" t="s">
        <v>156</v>
      </c>
      <c r="O645" s="14"/>
      <c r="P645" s="15" t="s">
        <v>303</v>
      </c>
      <c r="Q645" s="16">
        <v>36399</v>
      </c>
      <c r="R645" s="17">
        <v>45</v>
      </c>
      <c r="S645" s="18">
        <v>23022.3675</v>
      </c>
      <c r="T645" s="19" t="s">
        <v>98</v>
      </c>
      <c r="U645" s="20" t="s">
        <v>119</v>
      </c>
      <c r="V645" s="28">
        <v>45.5</v>
      </c>
      <c r="W645" s="22">
        <v>12</v>
      </c>
      <c r="X645" s="23"/>
    </row>
    <row r="646" spans="1:24" s="1" customFormat="1" ht="51.95" customHeight="1" x14ac:dyDescent="0.3">
      <c r="A646" s="11" t="s">
        <v>23</v>
      </c>
      <c r="B646" s="11" t="s">
        <v>533</v>
      </c>
      <c r="C646" s="12" t="s">
        <v>534</v>
      </c>
      <c r="D646" s="59"/>
      <c r="E646" s="39" t="str">
        <f>HYPERLINK("https://www.google.ru/search?q=U997RRA&amp;newwindow=1&amp;tbm=isch","Еще фото")</f>
        <v>Еще фото</v>
      </c>
      <c r="F646" s="13"/>
      <c r="G646" s="11" t="s">
        <v>102</v>
      </c>
      <c r="H646" s="11" t="s">
        <v>90</v>
      </c>
      <c r="I646" s="14" t="s">
        <v>165</v>
      </c>
      <c r="J646" s="14" t="s">
        <v>28</v>
      </c>
      <c r="K646" s="15" t="s">
        <v>166</v>
      </c>
      <c r="L646" s="56" t="s">
        <v>535</v>
      </c>
      <c r="M646" s="14" t="s">
        <v>536</v>
      </c>
      <c r="N646" s="14" t="s">
        <v>43</v>
      </c>
      <c r="O646" s="14"/>
      <c r="P646" s="15" t="s">
        <v>256</v>
      </c>
      <c r="Q646" s="16">
        <v>18399</v>
      </c>
      <c r="R646" s="17">
        <v>45</v>
      </c>
      <c r="S646" s="18">
        <v>11637.3675</v>
      </c>
      <c r="T646" s="19" t="s">
        <v>98</v>
      </c>
      <c r="U646" s="20" t="s">
        <v>99</v>
      </c>
      <c r="V646" s="22">
        <v>39</v>
      </c>
      <c r="W646" s="22">
        <v>1</v>
      </c>
      <c r="X646" s="23"/>
    </row>
    <row r="647" spans="1:24" s="1" customFormat="1" ht="60.95" customHeight="1" x14ac:dyDescent="0.3">
      <c r="A647" s="24" t="s">
        <v>23</v>
      </c>
      <c r="B647" s="24" t="s">
        <v>533</v>
      </c>
      <c r="C647" s="12" t="s">
        <v>534</v>
      </c>
      <c r="D647" s="60"/>
      <c r="E647" s="39" t="str">
        <f>HYPERLINK("https://www.google.ru/search?q=U997RRA&amp;newwindow=1&amp;tbm=isch","Еще фото")</f>
        <v>Еще фото</v>
      </c>
      <c r="F647" s="13"/>
      <c r="G647" s="24" t="s">
        <v>102</v>
      </c>
      <c r="H647" s="24" t="s">
        <v>90</v>
      </c>
      <c r="I647" s="24" t="s">
        <v>165</v>
      </c>
      <c r="J647" s="14" t="s">
        <v>28</v>
      </c>
      <c r="K647" s="15" t="s">
        <v>166</v>
      </c>
      <c r="L647" s="58"/>
      <c r="M647" s="14" t="s">
        <v>536</v>
      </c>
      <c r="N647" s="14" t="s">
        <v>43</v>
      </c>
      <c r="O647" s="14"/>
      <c r="P647" s="15" t="s">
        <v>256</v>
      </c>
      <c r="Q647" s="16">
        <v>18399</v>
      </c>
      <c r="R647" s="17">
        <v>45</v>
      </c>
      <c r="S647" s="18">
        <v>11637.3675</v>
      </c>
      <c r="T647" s="19" t="s">
        <v>98</v>
      </c>
      <c r="U647" s="20" t="s">
        <v>157</v>
      </c>
      <c r="V647" s="28">
        <v>39.5</v>
      </c>
      <c r="W647" s="22">
        <v>2</v>
      </c>
      <c r="X647" s="23"/>
    </row>
    <row r="648" spans="1:24" s="1" customFormat="1" ht="108" customHeight="1" x14ac:dyDescent="0.3">
      <c r="A648" s="11" t="s">
        <v>23</v>
      </c>
      <c r="B648" s="11" t="s">
        <v>533</v>
      </c>
      <c r="C648" s="12" t="s">
        <v>537</v>
      </c>
      <c r="D648" s="27"/>
      <c r="E648" s="39" t="str">
        <f>HYPERLINK("https://www.google.ru/search?q=U997RRB&amp;newwindow=1&amp;tbm=isch","Еще фото")</f>
        <v>Еще фото</v>
      </c>
      <c r="F648" s="13"/>
      <c r="G648" s="11" t="s">
        <v>102</v>
      </c>
      <c r="H648" s="11" t="s">
        <v>90</v>
      </c>
      <c r="I648" s="14" t="s">
        <v>165</v>
      </c>
      <c r="J648" s="14" t="s">
        <v>28</v>
      </c>
      <c r="K648" s="15" t="s">
        <v>166</v>
      </c>
      <c r="L648" s="14" t="s">
        <v>535</v>
      </c>
      <c r="M648" s="14" t="s">
        <v>536</v>
      </c>
      <c r="N648" s="14" t="s">
        <v>43</v>
      </c>
      <c r="O648" s="14"/>
      <c r="P648" s="15" t="s">
        <v>256</v>
      </c>
      <c r="Q648" s="16">
        <v>18399</v>
      </c>
      <c r="R648" s="17">
        <v>45</v>
      </c>
      <c r="S648" s="18">
        <v>11637.3675</v>
      </c>
      <c r="T648" s="19" t="s">
        <v>98</v>
      </c>
      <c r="U648" s="20" t="s">
        <v>112</v>
      </c>
      <c r="V648" s="28">
        <v>40.5</v>
      </c>
      <c r="W648" s="22">
        <v>2</v>
      </c>
      <c r="X648" s="23"/>
    </row>
    <row r="649" spans="1:24" s="1" customFormat="1" ht="108" customHeight="1" x14ac:dyDescent="0.3">
      <c r="A649" s="11" t="s">
        <v>23</v>
      </c>
      <c r="B649" s="11" t="s">
        <v>533</v>
      </c>
      <c r="C649" s="12" t="s">
        <v>538</v>
      </c>
      <c r="D649" s="27"/>
      <c r="E649" s="39" t="str">
        <f>HYPERLINK("https://www.google.ru/search?q=U997RRC&amp;newwindow=1&amp;tbm=isch","Еще фото")</f>
        <v>Еще фото</v>
      </c>
      <c r="F649" s="13"/>
      <c r="G649" s="11" t="s">
        <v>102</v>
      </c>
      <c r="H649" s="11" t="s">
        <v>90</v>
      </c>
      <c r="I649" s="14" t="s">
        <v>165</v>
      </c>
      <c r="J649" s="14" t="s">
        <v>28</v>
      </c>
      <c r="K649" s="15" t="s">
        <v>166</v>
      </c>
      <c r="L649" s="14" t="s">
        <v>535</v>
      </c>
      <c r="M649" s="14" t="s">
        <v>536</v>
      </c>
      <c r="N649" s="14" t="s">
        <v>58</v>
      </c>
      <c r="O649" s="14"/>
      <c r="P649" s="15" t="s">
        <v>256</v>
      </c>
      <c r="Q649" s="16">
        <v>18399</v>
      </c>
      <c r="R649" s="17">
        <v>45</v>
      </c>
      <c r="S649" s="18">
        <v>11637.3675</v>
      </c>
      <c r="T649" s="19" t="s">
        <v>98</v>
      </c>
      <c r="U649" s="20" t="s">
        <v>185</v>
      </c>
      <c r="V649" s="22">
        <v>37</v>
      </c>
      <c r="W649" s="22">
        <v>1</v>
      </c>
      <c r="X649" s="23"/>
    </row>
    <row r="650" spans="1:24" s="1" customFormat="1" ht="51.95" customHeight="1" x14ac:dyDescent="0.3">
      <c r="A650" s="11" t="s">
        <v>23</v>
      </c>
      <c r="B650" s="11" t="s">
        <v>539</v>
      </c>
      <c r="C650" s="12" t="s">
        <v>540</v>
      </c>
      <c r="D650" s="59"/>
      <c r="E650" s="39" t="str">
        <f>HYPERLINK("https://www.google.ru/search?q=UWRPDNBS&amp;newwindow=1&amp;tbm=isch","Еще фото")</f>
        <v>Еще фото</v>
      </c>
      <c r="F650" s="13"/>
      <c r="G650" s="11" t="s">
        <v>102</v>
      </c>
      <c r="H650" s="11" t="s">
        <v>90</v>
      </c>
      <c r="I650" s="14" t="s">
        <v>165</v>
      </c>
      <c r="J650" s="14" t="s">
        <v>28</v>
      </c>
      <c r="K650" s="15" t="s">
        <v>166</v>
      </c>
      <c r="L650" s="56" t="s">
        <v>541</v>
      </c>
      <c r="M650" s="14"/>
      <c r="N650" s="14" t="s">
        <v>542</v>
      </c>
      <c r="O650" s="14"/>
      <c r="P650" s="15" t="s">
        <v>256</v>
      </c>
      <c r="Q650" s="16">
        <v>28299</v>
      </c>
      <c r="R650" s="17">
        <v>45</v>
      </c>
      <c r="S650" s="18">
        <v>17899.1175</v>
      </c>
      <c r="T650" s="19" t="s">
        <v>98</v>
      </c>
      <c r="U650" s="20" t="s">
        <v>177</v>
      </c>
      <c r="V650" s="28">
        <v>36.5</v>
      </c>
      <c r="W650" s="22">
        <v>6</v>
      </c>
      <c r="X650" s="23"/>
    </row>
    <row r="651" spans="1:24" s="1" customFormat="1" ht="60.95" customHeight="1" x14ac:dyDescent="0.3">
      <c r="A651" s="24" t="s">
        <v>23</v>
      </c>
      <c r="B651" s="24" t="s">
        <v>539</v>
      </c>
      <c r="C651" s="12" t="s">
        <v>540</v>
      </c>
      <c r="D651" s="60"/>
      <c r="E651" s="39" t="str">
        <f>HYPERLINK("https://www.google.ru/search?q=UWRPDNBS&amp;newwindow=1&amp;tbm=isch","Еще фото")</f>
        <v>Еще фото</v>
      </c>
      <c r="F651" s="13"/>
      <c r="G651" s="24" t="s">
        <v>102</v>
      </c>
      <c r="H651" s="24" t="s">
        <v>90</v>
      </c>
      <c r="I651" s="24" t="s">
        <v>165</v>
      </c>
      <c r="J651" s="14" t="s">
        <v>28</v>
      </c>
      <c r="K651" s="15" t="s">
        <v>166</v>
      </c>
      <c r="L651" s="58"/>
      <c r="M651" s="14"/>
      <c r="N651" s="14" t="s">
        <v>542</v>
      </c>
      <c r="O651" s="14"/>
      <c r="P651" s="15" t="s">
        <v>256</v>
      </c>
      <c r="Q651" s="16">
        <v>28299</v>
      </c>
      <c r="R651" s="17">
        <v>45</v>
      </c>
      <c r="S651" s="18">
        <v>17899.1175</v>
      </c>
      <c r="T651" s="19" t="s">
        <v>98</v>
      </c>
      <c r="U651" s="20" t="s">
        <v>107</v>
      </c>
      <c r="V651" s="22">
        <v>41</v>
      </c>
      <c r="W651" s="22">
        <v>1</v>
      </c>
      <c r="X651" s="23"/>
    </row>
    <row r="652" spans="1:24" s="1" customFormat="1" ht="108" customHeight="1" x14ac:dyDescent="0.3">
      <c r="A652" s="11" t="s">
        <v>23</v>
      </c>
      <c r="B652" s="11" t="s">
        <v>539</v>
      </c>
      <c r="C652" s="12" t="s">
        <v>543</v>
      </c>
      <c r="D652" s="27"/>
      <c r="E652" s="39" t="str">
        <f>HYPERLINK("https://www.google.ru/search?q=UWRPDTBC&amp;newwindow=1&amp;tbm=isch","Еще фото")</f>
        <v>Еще фото</v>
      </c>
      <c r="F652" s="13"/>
      <c r="G652" s="11" t="s">
        <v>102</v>
      </c>
      <c r="H652" s="11" t="s">
        <v>90</v>
      </c>
      <c r="I652" s="14" t="s">
        <v>165</v>
      </c>
      <c r="J652" s="14" t="s">
        <v>28</v>
      </c>
      <c r="K652" s="15" t="s">
        <v>166</v>
      </c>
      <c r="L652" s="14" t="s">
        <v>544</v>
      </c>
      <c r="M652" s="14"/>
      <c r="N652" s="14" t="s">
        <v>58</v>
      </c>
      <c r="O652" s="14"/>
      <c r="P652" s="15" t="s">
        <v>545</v>
      </c>
      <c r="Q652" s="16">
        <v>22099</v>
      </c>
      <c r="R652" s="17">
        <v>45</v>
      </c>
      <c r="S652" s="18">
        <v>13977.6175</v>
      </c>
      <c r="T652" s="19" t="s">
        <v>98</v>
      </c>
      <c r="U652" s="20" t="s">
        <v>116</v>
      </c>
      <c r="V652" s="22">
        <v>43</v>
      </c>
      <c r="W652" s="22">
        <v>1</v>
      </c>
      <c r="X652" s="23"/>
    </row>
    <row r="653" spans="1:24" s="1" customFormat="1" ht="17.100000000000001" customHeight="1" x14ac:dyDescent="0.3">
      <c r="A653" s="11" t="s">
        <v>23</v>
      </c>
      <c r="B653" s="11" t="s">
        <v>346</v>
      </c>
      <c r="C653" s="12" t="s">
        <v>546</v>
      </c>
      <c r="D653" s="53"/>
      <c r="E653" s="39" t="str">
        <f t="shared" ref="E653:E658" si="34">HYPERLINK("https://www.google.ru/search?q=W32714Q&amp;newwindow=1&amp;tbm=isch","Еще фото")</f>
        <v>Еще фото</v>
      </c>
      <c r="F653" s="13"/>
      <c r="G653" s="11" t="s">
        <v>102</v>
      </c>
      <c r="H653" s="11" t="s">
        <v>90</v>
      </c>
      <c r="I653" s="14" t="s">
        <v>165</v>
      </c>
      <c r="J653" s="14" t="s">
        <v>28</v>
      </c>
      <c r="K653" s="15" t="s">
        <v>73</v>
      </c>
      <c r="L653" s="56" t="s">
        <v>547</v>
      </c>
      <c r="M653" s="14"/>
      <c r="N653" s="14" t="s">
        <v>53</v>
      </c>
      <c r="O653" s="14"/>
      <c r="P653" s="15" t="s">
        <v>256</v>
      </c>
      <c r="Q653" s="16">
        <v>12599</v>
      </c>
      <c r="R653" s="17">
        <v>45</v>
      </c>
      <c r="S653" s="18">
        <v>7968.8674999999994</v>
      </c>
      <c r="T653" s="19" t="s">
        <v>98</v>
      </c>
      <c r="U653" s="20" t="s">
        <v>177</v>
      </c>
      <c r="V653" s="28">
        <v>34.5</v>
      </c>
      <c r="W653" s="22">
        <v>6</v>
      </c>
      <c r="X653" s="23"/>
    </row>
    <row r="654" spans="1:24" s="1" customFormat="1" ht="17.100000000000001" customHeight="1" x14ac:dyDescent="0.3">
      <c r="A654" s="24" t="s">
        <v>23</v>
      </c>
      <c r="B654" s="24" t="s">
        <v>346</v>
      </c>
      <c r="C654" s="12" t="s">
        <v>546</v>
      </c>
      <c r="D654" s="54"/>
      <c r="E654" s="39" t="str">
        <f t="shared" si="34"/>
        <v>Еще фото</v>
      </c>
      <c r="F654" s="13"/>
      <c r="G654" s="24" t="s">
        <v>102</v>
      </c>
      <c r="H654" s="24" t="s">
        <v>90</v>
      </c>
      <c r="I654" s="24" t="s">
        <v>165</v>
      </c>
      <c r="J654" s="14" t="s">
        <v>28</v>
      </c>
      <c r="K654" s="15" t="s">
        <v>73</v>
      </c>
      <c r="L654" s="57"/>
      <c r="M654" s="14"/>
      <c r="N654" s="14" t="s">
        <v>53</v>
      </c>
      <c r="O654" s="14"/>
      <c r="P654" s="15" t="s">
        <v>256</v>
      </c>
      <c r="Q654" s="16">
        <v>12599</v>
      </c>
      <c r="R654" s="17">
        <v>45</v>
      </c>
      <c r="S654" s="18">
        <v>7968.8674999999994</v>
      </c>
      <c r="T654" s="19" t="s">
        <v>98</v>
      </c>
      <c r="U654" s="20" t="s">
        <v>185</v>
      </c>
      <c r="V654" s="22">
        <v>35</v>
      </c>
      <c r="W654" s="22">
        <v>2</v>
      </c>
      <c r="X654" s="23"/>
    </row>
    <row r="655" spans="1:24" s="1" customFormat="1" ht="17.100000000000001" customHeight="1" x14ac:dyDescent="0.3">
      <c r="A655" s="24" t="s">
        <v>23</v>
      </c>
      <c r="B655" s="24" t="s">
        <v>346</v>
      </c>
      <c r="C655" s="12" t="s">
        <v>546</v>
      </c>
      <c r="D655" s="54"/>
      <c r="E655" s="39" t="str">
        <f t="shared" si="34"/>
        <v>Еще фото</v>
      </c>
      <c r="F655" s="13"/>
      <c r="G655" s="24" t="s">
        <v>102</v>
      </c>
      <c r="H655" s="24" t="s">
        <v>90</v>
      </c>
      <c r="I655" s="24" t="s">
        <v>165</v>
      </c>
      <c r="J655" s="14" t="s">
        <v>28</v>
      </c>
      <c r="K655" s="15" t="s">
        <v>73</v>
      </c>
      <c r="L655" s="57"/>
      <c r="M655" s="14"/>
      <c r="N655" s="14" t="s">
        <v>53</v>
      </c>
      <c r="O655" s="14"/>
      <c r="P655" s="15" t="s">
        <v>256</v>
      </c>
      <c r="Q655" s="16">
        <v>12599</v>
      </c>
      <c r="R655" s="17">
        <v>45</v>
      </c>
      <c r="S655" s="18">
        <v>7968.8674999999994</v>
      </c>
      <c r="T655" s="19" t="s">
        <v>98</v>
      </c>
      <c r="U655" s="20" t="s">
        <v>186</v>
      </c>
      <c r="V655" s="28">
        <v>35.5</v>
      </c>
      <c r="W655" s="22">
        <v>6</v>
      </c>
      <c r="X655" s="23"/>
    </row>
    <row r="656" spans="1:24" s="1" customFormat="1" ht="17.100000000000001" customHeight="1" x14ac:dyDescent="0.3">
      <c r="A656" s="24" t="s">
        <v>23</v>
      </c>
      <c r="B656" s="24" t="s">
        <v>346</v>
      </c>
      <c r="C656" s="12" t="s">
        <v>546</v>
      </c>
      <c r="D656" s="54"/>
      <c r="E656" s="39" t="str">
        <f t="shared" si="34"/>
        <v>Еще фото</v>
      </c>
      <c r="F656" s="13"/>
      <c r="G656" s="24" t="s">
        <v>102</v>
      </c>
      <c r="H656" s="24" t="s">
        <v>90</v>
      </c>
      <c r="I656" s="24" t="s">
        <v>165</v>
      </c>
      <c r="J656" s="14" t="s">
        <v>28</v>
      </c>
      <c r="K656" s="15" t="s">
        <v>73</v>
      </c>
      <c r="L656" s="57"/>
      <c r="M656" s="14"/>
      <c r="N656" s="14" t="s">
        <v>53</v>
      </c>
      <c r="O656" s="14"/>
      <c r="P656" s="15" t="s">
        <v>256</v>
      </c>
      <c r="Q656" s="16">
        <v>12599</v>
      </c>
      <c r="R656" s="17">
        <v>45</v>
      </c>
      <c r="S656" s="18">
        <v>7968.8674999999994</v>
      </c>
      <c r="T656" s="19" t="s">
        <v>98</v>
      </c>
      <c r="U656" s="20" t="s">
        <v>170</v>
      </c>
      <c r="V656" s="22">
        <v>36</v>
      </c>
      <c r="W656" s="22">
        <v>7</v>
      </c>
      <c r="X656" s="23"/>
    </row>
    <row r="657" spans="1:24" s="1" customFormat="1" ht="17.100000000000001" customHeight="1" x14ac:dyDescent="0.3">
      <c r="A657" s="24" t="s">
        <v>23</v>
      </c>
      <c r="B657" s="24" t="s">
        <v>346</v>
      </c>
      <c r="C657" s="12" t="s">
        <v>546</v>
      </c>
      <c r="D657" s="54"/>
      <c r="E657" s="39" t="str">
        <f t="shared" si="34"/>
        <v>Еще фото</v>
      </c>
      <c r="F657" s="13"/>
      <c r="G657" s="24" t="s">
        <v>102</v>
      </c>
      <c r="H657" s="24" t="s">
        <v>90</v>
      </c>
      <c r="I657" s="24" t="s">
        <v>165</v>
      </c>
      <c r="J657" s="14" t="s">
        <v>28</v>
      </c>
      <c r="K657" s="15" t="s">
        <v>73</v>
      </c>
      <c r="L657" s="57"/>
      <c r="M657" s="14"/>
      <c r="N657" s="14" t="s">
        <v>53</v>
      </c>
      <c r="O657" s="14"/>
      <c r="P657" s="15" t="s">
        <v>256</v>
      </c>
      <c r="Q657" s="16">
        <v>12599</v>
      </c>
      <c r="R657" s="17">
        <v>45</v>
      </c>
      <c r="S657" s="18">
        <v>7968.8674999999994</v>
      </c>
      <c r="T657" s="19" t="s">
        <v>98</v>
      </c>
      <c r="U657" s="20" t="s">
        <v>99</v>
      </c>
      <c r="V657" s="28">
        <v>36.5</v>
      </c>
      <c r="W657" s="22">
        <v>14</v>
      </c>
      <c r="X657" s="23"/>
    </row>
    <row r="658" spans="1:24" s="1" customFormat="1" ht="21.95" customHeight="1" x14ac:dyDescent="0.3">
      <c r="A658" s="24" t="s">
        <v>23</v>
      </c>
      <c r="B658" s="24" t="s">
        <v>346</v>
      </c>
      <c r="C658" s="12" t="s">
        <v>546</v>
      </c>
      <c r="D658" s="55"/>
      <c r="E658" s="39" t="str">
        <f t="shared" si="34"/>
        <v>Еще фото</v>
      </c>
      <c r="F658" s="13"/>
      <c r="G658" s="24" t="s">
        <v>102</v>
      </c>
      <c r="H658" s="24" t="s">
        <v>90</v>
      </c>
      <c r="I658" s="24" t="s">
        <v>165</v>
      </c>
      <c r="J658" s="14" t="s">
        <v>28</v>
      </c>
      <c r="K658" s="15" t="s">
        <v>73</v>
      </c>
      <c r="L658" s="58"/>
      <c r="M658" s="14"/>
      <c r="N658" s="14" t="s">
        <v>53</v>
      </c>
      <c r="O658" s="14"/>
      <c r="P658" s="15" t="s">
        <v>256</v>
      </c>
      <c r="Q658" s="16">
        <v>12599</v>
      </c>
      <c r="R658" s="17">
        <v>45</v>
      </c>
      <c r="S658" s="18">
        <v>7968.8674999999994</v>
      </c>
      <c r="T658" s="19" t="s">
        <v>98</v>
      </c>
      <c r="U658" s="20" t="s">
        <v>157</v>
      </c>
      <c r="V658" s="22">
        <v>37</v>
      </c>
      <c r="W658" s="22">
        <v>4</v>
      </c>
      <c r="X658" s="23"/>
    </row>
    <row r="659" spans="1:24" s="1" customFormat="1" ht="26.1" customHeight="1" x14ac:dyDescent="0.3">
      <c r="A659" s="11" t="s">
        <v>23</v>
      </c>
      <c r="B659" s="11" t="s">
        <v>346</v>
      </c>
      <c r="C659" s="12" t="s">
        <v>548</v>
      </c>
      <c r="D659" s="53"/>
      <c r="E659" s="39" t="str">
        <f>HYPERLINK("https://www.google.ru/search?q=W327SUB&amp;newwindow=1&amp;tbm=isch","Еще фото")</f>
        <v>Еще фото</v>
      </c>
      <c r="F659" s="30" t="s">
        <v>138</v>
      </c>
      <c r="G659" s="11" t="s">
        <v>102</v>
      </c>
      <c r="H659" s="11" t="s">
        <v>90</v>
      </c>
      <c r="I659" s="14" t="s">
        <v>165</v>
      </c>
      <c r="J659" s="14" t="s">
        <v>28</v>
      </c>
      <c r="K659" s="15" t="s">
        <v>73</v>
      </c>
      <c r="L659" s="56"/>
      <c r="M659" s="14"/>
      <c r="N659" s="14" t="s">
        <v>58</v>
      </c>
      <c r="O659" s="14"/>
      <c r="P659" s="15" t="s">
        <v>301</v>
      </c>
      <c r="Q659" s="16">
        <v>15899</v>
      </c>
      <c r="R659" s="17">
        <v>45</v>
      </c>
      <c r="S659" s="18">
        <v>10056.1175</v>
      </c>
      <c r="T659" s="19" t="s">
        <v>98</v>
      </c>
      <c r="U659" s="20" t="s">
        <v>99</v>
      </c>
      <c r="V659" s="28">
        <v>36.5</v>
      </c>
      <c r="W659" s="22">
        <v>2</v>
      </c>
      <c r="X659" s="23"/>
    </row>
    <row r="660" spans="1:24" s="1" customFormat="1" ht="26.1" customHeight="1" x14ac:dyDescent="0.3">
      <c r="A660" s="24" t="s">
        <v>23</v>
      </c>
      <c r="B660" s="24" t="s">
        <v>346</v>
      </c>
      <c r="C660" s="12" t="s">
        <v>548</v>
      </c>
      <c r="D660" s="54"/>
      <c r="E660" s="39" t="str">
        <f>HYPERLINK("https://www.google.ru/search?q=W327SUB&amp;newwindow=1&amp;tbm=isch","Еще фото")</f>
        <v>Еще фото</v>
      </c>
      <c r="F660" s="30" t="s">
        <v>138</v>
      </c>
      <c r="G660" s="24" t="s">
        <v>102</v>
      </c>
      <c r="H660" s="24" t="s">
        <v>90</v>
      </c>
      <c r="I660" s="24" t="s">
        <v>165</v>
      </c>
      <c r="J660" s="14" t="s">
        <v>28</v>
      </c>
      <c r="K660" s="15" t="s">
        <v>73</v>
      </c>
      <c r="L660" s="57"/>
      <c r="M660" s="14"/>
      <c r="N660" s="14" t="s">
        <v>58</v>
      </c>
      <c r="O660" s="14"/>
      <c r="P660" s="15" t="s">
        <v>301</v>
      </c>
      <c r="Q660" s="16">
        <v>15899</v>
      </c>
      <c r="R660" s="17">
        <v>45</v>
      </c>
      <c r="S660" s="18">
        <v>10056.1175</v>
      </c>
      <c r="T660" s="19" t="s">
        <v>98</v>
      </c>
      <c r="U660" s="20" t="s">
        <v>157</v>
      </c>
      <c r="V660" s="22">
        <v>37</v>
      </c>
      <c r="W660" s="22">
        <v>4</v>
      </c>
      <c r="X660" s="23"/>
    </row>
    <row r="661" spans="1:24" s="1" customFormat="1" ht="26.1" customHeight="1" x14ac:dyDescent="0.3">
      <c r="A661" s="24" t="s">
        <v>23</v>
      </c>
      <c r="B661" s="24" t="s">
        <v>346</v>
      </c>
      <c r="C661" s="12" t="s">
        <v>548</v>
      </c>
      <c r="D661" s="54"/>
      <c r="E661" s="39" t="str">
        <f>HYPERLINK("https://www.google.ru/search?q=W327SUB&amp;newwindow=1&amp;tbm=isch","Еще фото")</f>
        <v>Еще фото</v>
      </c>
      <c r="F661" s="30" t="s">
        <v>138</v>
      </c>
      <c r="G661" s="24" t="s">
        <v>102</v>
      </c>
      <c r="H661" s="24" t="s">
        <v>90</v>
      </c>
      <c r="I661" s="24" t="s">
        <v>165</v>
      </c>
      <c r="J661" s="14" t="s">
        <v>28</v>
      </c>
      <c r="K661" s="15" t="s">
        <v>73</v>
      </c>
      <c r="L661" s="57"/>
      <c r="M661" s="14"/>
      <c r="N661" s="14" t="s">
        <v>58</v>
      </c>
      <c r="O661" s="14"/>
      <c r="P661" s="15" t="s">
        <v>301</v>
      </c>
      <c r="Q661" s="16">
        <v>15899</v>
      </c>
      <c r="R661" s="17">
        <v>45</v>
      </c>
      <c r="S661" s="18">
        <v>10056.1175</v>
      </c>
      <c r="T661" s="19" t="s">
        <v>98</v>
      </c>
      <c r="U661" s="20" t="s">
        <v>112</v>
      </c>
      <c r="V661" s="22">
        <v>38</v>
      </c>
      <c r="W661" s="22">
        <v>4</v>
      </c>
      <c r="X661" s="23"/>
    </row>
    <row r="662" spans="1:24" s="1" customFormat="1" ht="26.1" customHeight="1" x14ac:dyDescent="0.3">
      <c r="A662" s="24" t="s">
        <v>23</v>
      </c>
      <c r="B662" s="24" t="s">
        <v>346</v>
      </c>
      <c r="C662" s="12" t="s">
        <v>548</v>
      </c>
      <c r="D662" s="55"/>
      <c r="E662" s="39" t="str">
        <f>HYPERLINK("https://www.google.ru/search?q=W327SUB&amp;newwindow=1&amp;tbm=isch","Еще фото")</f>
        <v>Еще фото</v>
      </c>
      <c r="F662" s="30" t="s">
        <v>138</v>
      </c>
      <c r="G662" s="24" t="s">
        <v>102</v>
      </c>
      <c r="H662" s="24" t="s">
        <v>90</v>
      </c>
      <c r="I662" s="24" t="s">
        <v>165</v>
      </c>
      <c r="J662" s="14" t="s">
        <v>28</v>
      </c>
      <c r="K662" s="15" t="s">
        <v>73</v>
      </c>
      <c r="L662" s="58"/>
      <c r="M662" s="14"/>
      <c r="N662" s="14" t="s">
        <v>58</v>
      </c>
      <c r="O662" s="14"/>
      <c r="P662" s="15" t="s">
        <v>301</v>
      </c>
      <c r="Q662" s="16">
        <v>15899</v>
      </c>
      <c r="R662" s="17">
        <v>45</v>
      </c>
      <c r="S662" s="18">
        <v>10056.1175</v>
      </c>
      <c r="T662" s="19" t="s">
        <v>98</v>
      </c>
      <c r="U662" s="20" t="s">
        <v>107</v>
      </c>
      <c r="V662" s="22">
        <v>39</v>
      </c>
      <c r="W662" s="22">
        <v>2</v>
      </c>
      <c r="X662" s="23"/>
    </row>
    <row r="663" spans="1:24" s="1" customFormat="1" ht="26.1" customHeight="1" x14ac:dyDescent="0.3">
      <c r="A663" s="11" t="s">
        <v>23</v>
      </c>
      <c r="B663" s="11" t="s">
        <v>346</v>
      </c>
      <c r="C663" s="12" t="s">
        <v>549</v>
      </c>
      <c r="D663" s="53"/>
      <c r="E663" s="39" t="str">
        <f>HYPERLINK("https://www.google.ru/search?q=W327SUC&amp;newwindow=1&amp;tbm=isch","Еще фото")</f>
        <v>Еще фото</v>
      </c>
      <c r="F663" s="30" t="s">
        <v>138</v>
      </c>
      <c r="G663" s="11" t="s">
        <v>102</v>
      </c>
      <c r="H663" s="11" t="s">
        <v>90</v>
      </c>
      <c r="I663" s="14" t="s">
        <v>165</v>
      </c>
      <c r="J663" s="14" t="s">
        <v>28</v>
      </c>
      <c r="K663" s="15" t="s">
        <v>73</v>
      </c>
      <c r="L663" s="56"/>
      <c r="M663" s="14"/>
      <c r="N663" s="14" t="s">
        <v>58</v>
      </c>
      <c r="O663" s="14"/>
      <c r="P663" s="15" t="s">
        <v>301</v>
      </c>
      <c r="Q663" s="16">
        <v>15899</v>
      </c>
      <c r="R663" s="17">
        <v>45</v>
      </c>
      <c r="S663" s="18">
        <v>10056.1175</v>
      </c>
      <c r="T663" s="19" t="s">
        <v>98</v>
      </c>
      <c r="U663" s="20" t="s">
        <v>99</v>
      </c>
      <c r="V663" s="28">
        <v>36.5</v>
      </c>
      <c r="W663" s="22">
        <v>2</v>
      </c>
      <c r="X663" s="23"/>
    </row>
    <row r="664" spans="1:24" s="1" customFormat="1" ht="26.1" customHeight="1" x14ac:dyDescent="0.3">
      <c r="A664" s="24" t="s">
        <v>23</v>
      </c>
      <c r="B664" s="24" t="s">
        <v>346</v>
      </c>
      <c r="C664" s="12" t="s">
        <v>549</v>
      </c>
      <c r="D664" s="54"/>
      <c r="E664" s="39" t="str">
        <f>HYPERLINK("https://www.google.ru/search?q=W327SUC&amp;newwindow=1&amp;tbm=isch","Еще фото")</f>
        <v>Еще фото</v>
      </c>
      <c r="F664" s="30" t="s">
        <v>138</v>
      </c>
      <c r="G664" s="24" t="s">
        <v>102</v>
      </c>
      <c r="H664" s="24" t="s">
        <v>90</v>
      </c>
      <c r="I664" s="24" t="s">
        <v>165</v>
      </c>
      <c r="J664" s="14" t="s">
        <v>28</v>
      </c>
      <c r="K664" s="15" t="s">
        <v>73</v>
      </c>
      <c r="L664" s="57"/>
      <c r="M664" s="14"/>
      <c r="N664" s="14" t="s">
        <v>58</v>
      </c>
      <c r="O664" s="14"/>
      <c r="P664" s="15" t="s">
        <v>301</v>
      </c>
      <c r="Q664" s="16">
        <v>15899</v>
      </c>
      <c r="R664" s="17">
        <v>45</v>
      </c>
      <c r="S664" s="18">
        <v>10056.1175</v>
      </c>
      <c r="T664" s="19" t="s">
        <v>98</v>
      </c>
      <c r="U664" s="20" t="s">
        <v>157</v>
      </c>
      <c r="V664" s="22">
        <v>37</v>
      </c>
      <c r="W664" s="22">
        <v>4</v>
      </c>
      <c r="X664" s="23"/>
    </row>
    <row r="665" spans="1:24" s="1" customFormat="1" ht="26.1" customHeight="1" x14ac:dyDescent="0.3">
      <c r="A665" s="24" t="s">
        <v>23</v>
      </c>
      <c r="B665" s="24" t="s">
        <v>346</v>
      </c>
      <c r="C665" s="12" t="s">
        <v>549</v>
      </c>
      <c r="D665" s="54"/>
      <c r="E665" s="39" t="str">
        <f>HYPERLINK("https://www.google.ru/search?q=W327SUC&amp;newwindow=1&amp;tbm=isch","Еще фото")</f>
        <v>Еще фото</v>
      </c>
      <c r="F665" s="30" t="s">
        <v>138</v>
      </c>
      <c r="G665" s="24" t="s">
        <v>102</v>
      </c>
      <c r="H665" s="24" t="s">
        <v>90</v>
      </c>
      <c r="I665" s="24" t="s">
        <v>165</v>
      </c>
      <c r="J665" s="14" t="s">
        <v>28</v>
      </c>
      <c r="K665" s="15" t="s">
        <v>73</v>
      </c>
      <c r="L665" s="57"/>
      <c r="M665" s="14"/>
      <c r="N665" s="14" t="s">
        <v>58</v>
      </c>
      <c r="O665" s="14"/>
      <c r="P665" s="15" t="s">
        <v>301</v>
      </c>
      <c r="Q665" s="16">
        <v>15899</v>
      </c>
      <c r="R665" s="17">
        <v>45</v>
      </c>
      <c r="S665" s="18">
        <v>10056.1175</v>
      </c>
      <c r="T665" s="19" t="s">
        <v>98</v>
      </c>
      <c r="U665" s="20" t="s">
        <v>112</v>
      </c>
      <c r="V665" s="22">
        <v>38</v>
      </c>
      <c r="W665" s="22">
        <v>4</v>
      </c>
      <c r="X665" s="23"/>
    </row>
    <row r="666" spans="1:24" s="1" customFormat="1" ht="26.1" customHeight="1" x14ac:dyDescent="0.3">
      <c r="A666" s="24" t="s">
        <v>23</v>
      </c>
      <c r="B666" s="24" t="s">
        <v>346</v>
      </c>
      <c r="C666" s="12" t="s">
        <v>549</v>
      </c>
      <c r="D666" s="55"/>
      <c r="E666" s="39" t="str">
        <f>HYPERLINK("https://www.google.ru/search?q=W327SUC&amp;newwindow=1&amp;tbm=isch","Еще фото")</f>
        <v>Еще фото</v>
      </c>
      <c r="F666" s="30" t="s">
        <v>138</v>
      </c>
      <c r="G666" s="24" t="s">
        <v>102</v>
      </c>
      <c r="H666" s="24" t="s">
        <v>90</v>
      </c>
      <c r="I666" s="24" t="s">
        <v>165</v>
      </c>
      <c r="J666" s="14" t="s">
        <v>28</v>
      </c>
      <c r="K666" s="15" t="s">
        <v>73</v>
      </c>
      <c r="L666" s="58"/>
      <c r="M666" s="14"/>
      <c r="N666" s="14" t="s">
        <v>58</v>
      </c>
      <c r="O666" s="14"/>
      <c r="P666" s="15" t="s">
        <v>301</v>
      </c>
      <c r="Q666" s="16">
        <v>15899</v>
      </c>
      <c r="R666" s="17">
        <v>45</v>
      </c>
      <c r="S666" s="18">
        <v>10056.1175</v>
      </c>
      <c r="T666" s="19" t="s">
        <v>98</v>
      </c>
      <c r="U666" s="20" t="s">
        <v>107</v>
      </c>
      <c r="V666" s="22">
        <v>39</v>
      </c>
      <c r="W666" s="22">
        <v>2</v>
      </c>
      <c r="X666" s="23"/>
    </row>
    <row r="667" spans="1:24" s="1" customFormat="1" ht="26.1" customHeight="1" x14ac:dyDescent="0.3">
      <c r="A667" s="11" t="s">
        <v>23</v>
      </c>
      <c r="B667" s="11" t="s">
        <v>346</v>
      </c>
      <c r="C667" s="12" t="s">
        <v>550</v>
      </c>
      <c r="D667" s="53"/>
      <c r="E667" s="39" t="str">
        <f>HYPERLINK("https://www.google.ru/search?q=W327TWA&amp;newwindow=1&amp;tbm=isch","Еще фото")</f>
        <v>Еще фото</v>
      </c>
      <c r="F667" s="13"/>
      <c r="G667" s="11" t="s">
        <v>102</v>
      </c>
      <c r="H667" s="11" t="s">
        <v>90</v>
      </c>
      <c r="I667" s="14" t="s">
        <v>165</v>
      </c>
      <c r="J667" s="14" t="s">
        <v>28</v>
      </c>
      <c r="K667" s="15" t="s">
        <v>73</v>
      </c>
      <c r="L667" s="56" t="s">
        <v>551</v>
      </c>
      <c r="M667" s="14"/>
      <c r="N667" s="14" t="s">
        <v>43</v>
      </c>
      <c r="O667" s="14"/>
      <c r="P667" s="15" t="s">
        <v>256</v>
      </c>
      <c r="Q667" s="16">
        <v>12599</v>
      </c>
      <c r="R667" s="17">
        <v>45</v>
      </c>
      <c r="S667" s="18">
        <v>7968.8674999999994</v>
      </c>
      <c r="T667" s="19" t="s">
        <v>98</v>
      </c>
      <c r="U667" s="20" t="s">
        <v>170</v>
      </c>
      <c r="V667" s="22">
        <v>36</v>
      </c>
      <c r="W667" s="22">
        <v>4</v>
      </c>
      <c r="X667" s="23"/>
    </row>
    <row r="668" spans="1:24" s="1" customFormat="1" ht="26.1" customHeight="1" x14ac:dyDescent="0.3">
      <c r="A668" s="24" t="s">
        <v>23</v>
      </c>
      <c r="B668" s="24" t="s">
        <v>346</v>
      </c>
      <c r="C668" s="12" t="s">
        <v>550</v>
      </c>
      <c r="D668" s="54"/>
      <c r="E668" s="39" t="str">
        <f>HYPERLINK("https://www.google.ru/search?q=W327TWA&amp;newwindow=1&amp;tbm=isch","Еще фото")</f>
        <v>Еще фото</v>
      </c>
      <c r="F668" s="13"/>
      <c r="G668" s="24" t="s">
        <v>102</v>
      </c>
      <c r="H668" s="24" t="s">
        <v>90</v>
      </c>
      <c r="I668" s="24" t="s">
        <v>165</v>
      </c>
      <c r="J668" s="14" t="s">
        <v>28</v>
      </c>
      <c r="K668" s="15" t="s">
        <v>73</v>
      </c>
      <c r="L668" s="57"/>
      <c r="M668" s="14"/>
      <c r="N668" s="14" t="s">
        <v>43</v>
      </c>
      <c r="O668" s="14"/>
      <c r="P668" s="15" t="s">
        <v>256</v>
      </c>
      <c r="Q668" s="16">
        <v>12599</v>
      </c>
      <c r="R668" s="17">
        <v>45</v>
      </c>
      <c r="S668" s="18">
        <v>7968.8674999999994</v>
      </c>
      <c r="T668" s="19" t="s">
        <v>98</v>
      </c>
      <c r="U668" s="20" t="s">
        <v>99</v>
      </c>
      <c r="V668" s="28">
        <v>36.5</v>
      </c>
      <c r="W668" s="22">
        <v>11</v>
      </c>
      <c r="X668" s="23"/>
    </row>
    <row r="669" spans="1:24" s="1" customFormat="1" ht="26.1" customHeight="1" x14ac:dyDescent="0.3">
      <c r="A669" s="24" t="s">
        <v>23</v>
      </c>
      <c r="B669" s="24" t="s">
        <v>346</v>
      </c>
      <c r="C669" s="12" t="s">
        <v>550</v>
      </c>
      <c r="D669" s="54"/>
      <c r="E669" s="39" t="str">
        <f>HYPERLINK("https://www.google.ru/search?q=W327TWA&amp;newwindow=1&amp;tbm=isch","Еще фото")</f>
        <v>Еще фото</v>
      </c>
      <c r="F669" s="13"/>
      <c r="G669" s="24" t="s">
        <v>102</v>
      </c>
      <c r="H669" s="24" t="s">
        <v>90</v>
      </c>
      <c r="I669" s="24" t="s">
        <v>165</v>
      </c>
      <c r="J669" s="14" t="s">
        <v>28</v>
      </c>
      <c r="K669" s="15" t="s">
        <v>73</v>
      </c>
      <c r="L669" s="57"/>
      <c r="M669" s="14"/>
      <c r="N669" s="14" t="s">
        <v>43</v>
      </c>
      <c r="O669" s="14"/>
      <c r="P669" s="15" t="s">
        <v>256</v>
      </c>
      <c r="Q669" s="16">
        <v>12599</v>
      </c>
      <c r="R669" s="17">
        <v>45</v>
      </c>
      <c r="S669" s="18">
        <v>7968.8674999999994</v>
      </c>
      <c r="T669" s="19" t="s">
        <v>98</v>
      </c>
      <c r="U669" s="20" t="s">
        <v>157</v>
      </c>
      <c r="V669" s="22">
        <v>37</v>
      </c>
      <c r="W669" s="22">
        <v>6</v>
      </c>
      <c r="X669" s="23"/>
    </row>
    <row r="670" spans="1:24" s="1" customFormat="1" ht="26.1" customHeight="1" x14ac:dyDescent="0.3">
      <c r="A670" s="24" t="s">
        <v>23</v>
      </c>
      <c r="B670" s="24" t="s">
        <v>346</v>
      </c>
      <c r="C670" s="12" t="s">
        <v>550</v>
      </c>
      <c r="D670" s="55"/>
      <c r="E670" s="39" t="str">
        <f>HYPERLINK("https://www.google.ru/search?q=W327TWA&amp;newwindow=1&amp;tbm=isch","Еще фото")</f>
        <v>Еще фото</v>
      </c>
      <c r="F670" s="13"/>
      <c r="G670" s="24" t="s">
        <v>102</v>
      </c>
      <c r="H670" s="24" t="s">
        <v>90</v>
      </c>
      <c r="I670" s="24" t="s">
        <v>165</v>
      </c>
      <c r="J670" s="14" t="s">
        <v>28</v>
      </c>
      <c r="K670" s="15" t="s">
        <v>73</v>
      </c>
      <c r="L670" s="58"/>
      <c r="M670" s="14"/>
      <c r="N670" s="14" t="s">
        <v>43</v>
      </c>
      <c r="O670" s="14"/>
      <c r="P670" s="15" t="s">
        <v>256</v>
      </c>
      <c r="Q670" s="16">
        <v>12599</v>
      </c>
      <c r="R670" s="17">
        <v>45</v>
      </c>
      <c r="S670" s="18">
        <v>7968.8674999999994</v>
      </c>
      <c r="T670" s="19" t="s">
        <v>98</v>
      </c>
      <c r="U670" s="20" t="s">
        <v>112</v>
      </c>
      <c r="V670" s="22">
        <v>38</v>
      </c>
      <c r="W670" s="22">
        <v>5</v>
      </c>
      <c r="X670" s="23"/>
    </row>
    <row r="671" spans="1:24" s="1" customFormat="1" ht="21" customHeight="1" x14ac:dyDescent="0.3">
      <c r="A671" s="11" t="s">
        <v>23</v>
      </c>
      <c r="B671" s="11" t="s">
        <v>346</v>
      </c>
      <c r="C671" s="25" t="s">
        <v>552</v>
      </c>
      <c r="D671" s="53"/>
      <c r="E671" s="39" t="str">
        <f>HYPERLINK("https://www.google.ru/search?q=W327TWB&amp;newwindow=1&amp;tbm=isch","Еще фото")</f>
        <v>Еще фото</v>
      </c>
      <c r="F671" s="13"/>
      <c r="G671" s="11" t="s">
        <v>102</v>
      </c>
      <c r="H671" s="11" t="s">
        <v>90</v>
      </c>
      <c r="I671" s="14" t="s">
        <v>165</v>
      </c>
      <c r="J671" s="14" t="s">
        <v>28</v>
      </c>
      <c r="K671" s="15" t="s">
        <v>73</v>
      </c>
      <c r="L671" s="56" t="s">
        <v>551</v>
      </c>
      <c r="M671" s="14"/>
      <c r="N671" s="14" t="s">
        <v>43</v>
      </c>
      <c r="O671" s="14"/>
      <c r="P671" s="15" t="s">
        <v>256</v>
      </c>
      <c r="Q671" s="16">
        <v>12599</v>
      </c>
      <c r="R671" s="17">
        <v>45</v>
      </c>
      <c r="S671" s="18">
        <v>7968.8674999999994</v>
      </c>
      <c r="T671" s="19" t="s">
        <v>98</v>
      </c>
      <c r="U671" s="20" t="s">
        <v>170</v>
      </c>
      <c r="V671" s="22">
        <v>36</v>
      </c>
      <c r="W671" s="22">
        <v>6</v>
      </c>
      <c r="X671" s="23"/>
    </row>
    <row r="672" spans="1:24" s="1" customFormat="1" ht="21" customHeight="1" x14ac:dyDescent="0.3">
      <c r="A672" s="24" t="s">
        <v>23</v>
      </c>
      <c r="B672" s="24" t="s">
        <v>346</v>
      </c>
      <c r="C672" s="26" t="s">
        <v>552</v>
      </c>
      <c r="D672" s="54"/>
      <c r="E672" s="39" t="str">
        <f>HYPERLINK("https://www.google.ru/search?q=W327TWB&amp;newwindow=1&amp;tbm=isch","Еще фото")</f>
        <v>Еще фото</v>
      </c>
      <c r="F672" s="13"/>
      <c r="G672" s="24" t="s">
        <v>102</v>
      </c>
      <c r="H672" s="24" t="s">
        <v>90</v>
      </c>
      <c r="I672" s="24" t="s">
        <v>165</v>
      </c>
      <c r="J672" s="14" t="s">
        <v>28</v>
      </c>
      <c r="K672" s="15" t="s">
        <v>73</v>
      </c>
      <c r="L672" s="57"/>
      <c r="M672" s="14"/>
      <c r="N672" s="14" t="s">
        <v>43</v>
      </c>
      <c r="O672" s="14"/>
      <c r="P672" s="15" t="s">
        <v>256</v>
      </c>
      <c r="Q672" s="16">
        <v>12599</v>
      </c>
      <c r="R672" s="17">
        <v>45</v>
      </c>
      <c r="S672" s="18">
        <v>7968.8674999999994</v>
      </c>
      <c r="T672" s="19" t="s">
        <v>98</v>
      </c>
      <c r="U672" s="20" t="s">
        <v>99</v>
      </c>
      <c r="V672" s="28">
        <v>36.5</v>
      </c>
      <c r="W672" s="22">
        <v>12</v>
      </c>
      <c r="X672" s="23"/>
    </row>
    <row r="673" spans="1:24" s="1" customFormat="1" ht="21" customHeight="1" x14ac:dyDescent="0.3">
      <c r="A673" s="24" t="s">
        <v>23</v>
      </c>
      <c r="B673" s="24" t="s">
        <v>346</v>
      </c>
      <c r="C673" s="26" t="s">
        <v>552</v>
      </c>
      <c r="D673" s="54"/>
      <c r="E673" s="39" t="str">
        <f>HYPERLINK("https://www.google.ru/search?q=W327TWB&amp;newwindow=1&amp;tbm=isch","Еще фото")</f>
        <v>Еще фото</v>
      </c>
      <c r="F673" s="13"/>
      <c r="G673" s="24" t="s">
        <v>102</v>
      </c>
      <c r="H673" s="24" t="s">
        <v>90</v>
      </c>
      <c r="I673" s="24" t="s">
        <v>165</v>
      </c>
      <c r="J673" s="14" t="s">
        <v>28</v>
      </c>
      <c r="K673" s="15" t="s">
        <v>73</v>
      </c>
      <c r="L673" s="57"/>
      <c r="M673" s="14"/>
      <c r="N673" s="14" t="s">
        <v>43</v>
      </c>
      <c r="O673" s="14"/>
      <c r="P673" s="15" t="s">
        <v>256</v>
      </c>
      <c r="Q673" s="16">
        <v>12599</v>
      </c>
      <c r="R673" s="17">
        <v>45</v>
      </c>
      <c r="S673" s="18">
        <v>7968.8674999999994</v>
      </c>
      <c r="T673" s="19" t="s">
        <v>98</v>
      </c>
      <c r="U673" s="20" t="s">
        <v>157</v>
      </c>
      <c r="V673" s="22">
        <v>37</v>
      </c>
      <c r="W673" s="22">
        <v>10</v>
      </c>
      <c r="X673" s="23"/>
    </row>
    <row r="674" spans="1:24" s="1" customFormat="1" ht="21" customHeight="1" x14ac:dyDescent="0.3">
      <c r="A674" s="24" t="s">
        <v>23</v>
      </c>
      <c r="B674" s="24" t="s">
        <v>346</v>
      </c>
      <c r="C674" s="26" t="s">
        <v>552</v>
      </c>
      <c r="D674" s="54"/>
      <c r="E674" s="39" t="str">
        <f>HYPERLINK("https://www.google.ru/search?q=W327TWB&amp;newwindow=1&amp;tbm=isch","Еще фото")</f>
        <v>Еще фото</v>
      </c>
      <c r="F674" s="13"/>
      <c r="G674" s="24" t="s">
        <v>102</v>
      </c>
      <c r="H674" s="24" t="s">
        <v>90</v>
      </c>
      <c r="I674" s="24" t="s">
        <v>165</v>
      </c>
      <c r="J674" s="14" t="s">
        <v>28</v>
      </c>
      <c r="K674" s="15" t="s">
        <v>73</v>
      </c>
      <c r="L674" s="57"/>
      <c r="M674" s="14"/>
      <c r="N674" s="14" t="s">
        <v>43</v>
      </c>
      <c r="O674" s="14"/>
      <c r="P674" s="15" t="s">
        <v>256</v>
      </c>
      <c r="Q674" s="16">
        <v>12599</v>
      </c>
      <c r="R674" s="17">
        <v>45</v>
      </c>
      <c r="S674" s="18">
        <v>7968.8674999999994</v>
      </c>
      <c r="T674" s="19" t="s">
        <v>98</v>
      </c>
      <c r="U674" s="20" t="s">
        <v>112</v>
      </c>
      <c r="V674" s="22">
        <v>38</v>
      </c>
      <c r="W674" s="22">
        <v>11</v>
      </c>
      <c r="X674" s="23"/>
    </row>
    <row r="675" spans="1:24" s="1" customFormat="1" ht="32.1" customHeight="1" x14ac:dyDescent="0.3">
      <c r="A675" s="24" t="s">
        <v>23</v>
      </c>
      <c r="B675" s="24" t="s">
        <v>346</v>
      </c>
      <c r="C675" s="26" t="s">
        <v>552</v>
      </c>
      <c r="D675" s="55"/>
      <c r="E675" s="39" t="str">
        <f>HYPERLINK("https://www.google.ru/search?q=W327TWB&amp;newwindow=1&amp;tbm=isch","Еще фото")</f>
        <v>Еще фото</v>
      </c>
      <c r="F675" s="13"/>
      <c r="G675" s="24" t="s">
        <v>102</v>
      </c>
      <c r="H675" s="24" t="s">
        <v>90</v>
      </c>
      <c r="I675" s="24" t="s">
        <v>165</v>
      </c>
      <c r="J675" s="14" t="s">
        <v>28</v>
      </c>
      <c r="K675" s="15" t="s">
        <v>73</v>
      </c>
      <c r="L675" s="58"/>
      <c r="M675" s="14"/>
      <c r="N675" s="14" t="s">
        <v>43</v>
      </c>
      <c r="O675" s="14"/>
      <c r="P675" s="15" t="s">
        <v>256</v>
      </c>
      <c r="Q675" s="16">
        <v>12599</v>
      </c>
      <c r="R675" s="17">
        <v>45</v>
      </c>
      <c r="S675" s="18">
        <v>7968.8674999999994</v>
      </c>
      <c r="T675" s="19" t="s">
        <v>98</v>
      </c>
      <c r="U675" s="20" t="s">
        <v>107</v>
      </c>
      <c r="V675" s="22">
        <v>39</v>
      </c>
      <c r="W675" s="22">
        <v>4</v>
      </c>
      <c r="X675" s="23"/>
    </row>
    <row r="676" spans="1:24" s="1" customFormat="1" ht="108" customHeight="1" x14ac:dyDescent="0.3">
      <c r="A676" s="11" t="s">
        <v>23</v>
      </c>
      <c r="B676" s="11" t="s">
        <v>553</v>
      </c>
      <c r="C676" s="12" t="s">
        <v>554</v>
      </c>
      <c r="D676" s="27"/>
      <c r="E676" s="39" t="str">
        <f>HYPERLINK("https://www.google.ru/search?q=W5740SGC&amp;newwindow=1&amp;tbm=isch","Еще фото")</f>
        <v>Еще фото</v>
      </c>
      <c r="F676" s="13"/>
      <c r="G676" s="11" t="s">
        <v>102</v>
      </c>
      <c r="H676" s="11" t="s">
        <v>90</v>
      </c>
      <c r="I676" s="14" t="s">
        <v>165</v>
      </c>
      <c r="J676" s="14" t="s">
        <v>28</v>
      </c>
      <c r="K676" s="15" t="s">
        <v>73</v>
      </c>
      <c r="L676" s="14" t="s">
        <v>555</v>
      </c>
      <c r="M676" s="14" t="s">
        <v>271</v>
      </c>
      <c r="N676" s="14" t="s">
        <v>43</v>
      </c>
      <c r="O676" s="14" t="s">
        <v>272</v>
      </c>
      <c r="P676" s="15" t="s">
        <v>556</v>
      </c>
      <c r="Q676" s="16">
        <v>19999</v>
      </c>
      <c r="R676" s="17">
        <v>45</v>
      </c>
      <c r="S676" s="18">
        <v>12649.3675</v>
      </c>
      <c r="T676" s="19" t="s">
        <v>98</v>
      </c>
      <c r="U676" s="20" t="s">
        <v>186</v>
      </c>
      <c r="V676" s="28">
        <v>35.5</v>
      </c>
      <c r="W676" s="22">
        <v>1</v>
      </c>
      <c r="X676" s="23"/>
    </row>
    <row r="677" spans="1:24" s="1" customFormat="1" ht="26.1" customHeight="1" x14ac:dyDescent="0.3">
      <c r="A677" s="11" t="s">
        <v>23</v>
      </c>
      <c r="B677" s="11" t="s">
        <v>267</v>
      </c>
      <c r="C677" s="12" t="s">
        <v>557</v>
      </c>
      <c r="D677" s="53"/>
      <c r="E677" s="39" t="str">
        <f>HYPERLINK("https://www.google.ru/search?q=W574HF&amp;newwindow=1&amp;tbm=isch","Еще фото")</f>
        <v>Еще фото</v>
      </c>
      <c r="F677" s="13" t="s">
        <v>56</v>
      </c>
      <c r="G677" s="11" t="s">
        <v>102</v>
      </c>
      <c r="H677" s="11" t="s">
        <v>90</v>
      </c>
      <c r="I677" s="14" t="s">
        <v>165</v>
      </c>
      <c r="J677" s="14" t="s">
        <v>28</v>
      </c>
      <c r="K677" s="15" t="s">
        <v>73</v>
      </c>
      <c r="L677" s="56" t="s">
        <v>558</v>
      </c>
      <c r="M677" s="14"/>
      <c r="N677" s="14" t="s">
        <v>175</v>
      </c>
      <c r="O677" s="14"/>
      <c r="P677" s="15" t="s">
        <v>399</v>
      </c>
      <c r="Q677" s="16">
        <v>15999</v>
      </c>
      <c r="R677" s="17">
        <v>45</v>
      </c>
      <c r="S677" s="18">
        <v>10119.3675</v>
      </c>
      <c r="T677" s="19" t="s">
        <v>98</v>
      </c>
      <c r="U677" s="20" t="s">
        <v>99</v>
      </c>
      <c r="V677" s="28">
        <v>36.5</v>
      </c>
      <c r="W677" s="22">
        <v>2</v>
      </c>
      <c r="X677" s="23"/>
    </row>
    <row r="678" spans="1:24" s="1" customFormat="1" ht="26.1" customHeight="1" x14ac:dyDescent="0.3">
      <c r="A678" s="24" t="s">
        <v>23</v>
      </c>
      <c r="B678" s="24" t="s">
        <v>267</v>
      </c>
      <c r="C678" s="12" t="s">
        <v>557</v>
      </c>
      <c r="D678" s="54"/>
      <c r="E678" s="39" t="str">
        <f>HYPERLINK("https://www.google.ru/search?q=W574HF&amp;newwindow=1&amp;tbm=isch","Еще фото")</f>
        <v>Еще фото</v>
      </c>
      <c r="F678" s="13" t="s">
        <v>56</v>
      </c>
      <c r="G678" s="24" t="s">
        <v>102</v>
      </c>
      <c r="H678" s="24" t="s">
        <v>90</v>
      </c>
      <c r="I678" s="24" t="s">
        <v>165</v>
      </c>
      <c r="J678" s="14" t="s">
        <v>28</v>
      </c>
      <c r="K678" s="15" t="s">
        <v>73</v>
      </c>
      <c r="L678" s="57"/>
      <c r="M678" s="14"/>
      <c r="N678" s="14" t="s">
        <v>175</v>
      </c>
      <c r="O678" s="14"/>
      <c r="P678" s="15" t="s">
        <v>399</v>
      </c>
      <c r="Q678" s="16">
        <v>15999</v>
      </c>
      <c r="R678" s="17">
        <v>45</v>
      </c>
      <c r="S678" s="18">
        <v>10119.3675</v>
      </c>
      <c r="T678" s="19" t="s">
        <v>98</v>
      </c>
      <c r="U678" s="20" t="s">
        <v>157</v>
      </c>
      <c r="V678" s="22">
        <v>37</v>
      </c>
      <c r="W678" s="22">
        <v>1</v>
      </c>
      <c r="X678" s="23"/>
    </row>
    <row r="679" spans="1:24" s="1" customFormat="1" ht="26.1" customHeight="1" x14ac:dyDescent="0.3">
      <c r="A679" s="24" t="s">
        <v>23</v>
      </c>
      <c r="B679" s="24" t="s">
        <v>267</v>
      </c>
      <c r="C679" s="12" t="s">
        <v>557</v>
      </c>
      <c r="D679" s="54"/>
      <c r="E679" s="39" t="str">
        <f>HYPERLINK("https://www.google.ru/search?q=W574HF&amp;newwindow=1&amp;tbm=isch","Еще фото")</f>
        <v>Еще фото</v>
      </c>
      <c r="F679" s="13" t="s">
        <v>56</v>
      </c>
      <c r="G679" s="24" t="s">
        <v>102</v>
      </c>
      <c r="H679" s="24" t="s">
        <v>90</v>
      </c>
      <c r="I679" s="24" t="s">
        <v>165</v>
      </c>
      <c r="J679" s="14" t="s">
        <v>28</v>
      </c>
      <c r="K679" s="15" t="s">
        <v>73</v>
      </c>
      <c r="L679" s="57"/>
      <c r="M679" s="14"/>
      <c r="N679" s="14" t="s">
        <v>175</v>
      </c>
      <c r="O679" s="14"/>
      <c r="P679" s="15" t="s">
        <v>399</v>
      </c>
      <c r="Q679" s="16">
        <v>15999</v>
      </c>
      <c r="R679" s="17">
        <v>45</v>
      </c>
      <c r="S679" s="18">
        <v>10119.3675</v>
      </c>
      <c r="T679" s="19" t="s">
        <v>98</v>
      </c>
      <c r="U679" s="20" t="s">
        <v>112</v>
      </c>
      <c r="V679" s="22">
        <v>38</v>
      </c>
      <c r="W679" s="22">
        <v>1</v>
      </c>
      <c r="X679" s="23"/>
    </row>
    <row r="680" spans="1:24" s="1" customFormat="1" ht="26.1" customHeight="1" x14ac:dyDescent="0.3">
      <c r="A680" s="24" t="s">
        <v>23</v>
      </c>
      <c r="B680" s="24" t="s">
        <v>267</v>
      </c>
      <c r="C680" s="12" t="s">
        <v>557</v>
      </c>
      <c r="D680" s="55"/>
      <c r="E680" s="39" t="str">
        <f>HYPERLINK("https://www.google.ru/search?q=W574HF&amp;newwindow=1&amp;tbm=isch","Еще фото")</f>
        <v>Еще фото</v>
      </c>
      <c r="F680" s="13" t="s">
        <v>56</v>
      </c>
      <c r="G680" s="24" t="s">
        <v>102</v>
      </c>
      <c r="H680" s="24" t="s">
        <v>90</v>
      </c>
      <c r="I680" s="24" t="s">
        <v>165</v>
      </c>
      <c r="J680" s="14" t="s">
        <v>28</v>
      </c>
      <c r="K680" s="15" t="s">
        <v>73</v>
      </c>
      <c r="L680" s="58"/>
      <c r="M680" s="14"/>
      <c r="N680" s="14" t="s">
        <v>175</v>
      </c>
      <c r="O680" s="14"/>
      <c r="P680" s="15" t="s">
        <v>399</v>
      </c>
      <c r="Q680" s="16">
        <v>15999</v>
      </c>
      <c r="R680" s="17">
        <v>45</v>
      </c>
      <c r="S680" s="18">
        <v>10119.3675</v>
      </c>
      <c r="T680" s="19" t="s">
        <v>98</v>
      </c>
      <c r="U680" s="20" t="s">
        <v>108</v>
      </c>
      <c r="V680" s="28">
        <v>39.5</v>
      </c>
      <c r="W680" s="22">
        <v>2</v>
      </c>
      <c r="X680" s="23"/>
    </row>
    <row r="681" spans="1:24" s="1" customFormat="1" ht="51.95" customHeight="1" x14ac:dyDescent="0.3">
      <c r="A681" s="11" t="s">
        <v>23</v>
      </c>
      <c r="B681" s="11" t="s">
        <v>267</v>
      </c>
      <c r="C681" s="12" t="s">
        <v>559</v>
      </c>
      <c r="D681" s="59"/>
      <c r="E681" s="39" t="str">
        <f>HYPERLINK("https://www.google.ru/search?q=W574HM&amp;newwindow=1&amp;tbm=isch","Еще фото")</f>
        <v>Еще фото</v>
      </c>
      <c r="F681" s="13" t="s">
        <v>56</v>
      </c>
      <c r="G681" s="11" t="s">
        <v>102</v>
      </c>
      <c r="H681" s="11" t="s">
        <v>90</v>
      </c>
      <c r="I681" s="14" t="s">
        <v>165</v>
      </c>
      <c r="J681" s="14" t="s">
        <v>28</v>
      </c>
      <c r="K681" s="15" t="s">
        <v>73</v>
      </c>
      <c r="L681" s="56" t="s">
        <v>558</v>
      </c>
      <c r="M681" s="14"/>
      <c r="N681" s="14" t="s">
        <v>53</v>
      </c>
      <c r="O681" s="14"/>
      <c r="P681" s="15" t="s">
        <v>295</v>
      </c>
      <c r="Q681" s="16">
        <v>15999</v>
      </c>
      <c r="R681" s="17">
        <v>45</v>
      </c>
      <c r="S681" s="18">
        <v>10119.3675</v>
      </c>
      <c r="T681" s="19" t="s">
        <v>98</v>
      </c>
      <c r="U681" s="20" t="s">
        <v>186</v>
      </c>
      <c r="V681" s="28">
        <v>35.5</v>
      </c>
      <c r="W681" s="22">
        <v>2</v>
      </c>
      <c r="X681" s="23"/>
    </row>
    <row r="682" spans="1:24" s="1" customFormat="1" ht="60.95" customHeight="1" x14ac:dyDescent="0.3">
      <c r="A682" s="24" t="s">
        <v>23</v>
      </c>
      <c r="B682" s="24" t="s">
        <v>267</v>
      </c>
      <c r="C682" s="12" t="s">
        <v>559</v>
      </c>
      <c r="D682" s="60"/>
      <c r="E682" s="39" t="str">
        <f>HYPERLINK("https://www.google.ru/search?q=W574HM&amp;newwindow=1&amp;tbm=isch","Еще фото")</f>
        <v>Еще фото</v>
      </c>
      <c r="F682" s="13" t="s">
        <v>56</v>
      </c>
      <c r="G682" s="24" t="s">
        <v>102</v>
      </c>
      <c r="H682" s="24" t="s">
        <v>90</v>
      </c>
      <c r="I682" s="24" t="s">
        <v>165</v>
      </c>
      <c r="J682" s="14" t="s">
        <v>28</v>
      </c>
      <c r="K682" s="15" t="s">
        <v>73</v>
      </c>
      <c r="L682" s="58"/>
      <c r="M682" s="14"/>
      <c r="N682" s="14" t="s">
        <v>53</v>
      </c>
      <c r="O682" s="14"/>
      <c r="P682" s="15" t="s">
        <v>295</v>
      </c>
      <c r="Q682" s="16">
        <v>15999</v>
      </c>
      <c r="R682" s="17">
        <v>45</v>
      </c>
      <c r="S682" s="18">
        <v>10119.3675</v>
      </c>
      <c r="T682" s="19" t="s">
        <v>98</v>
      </c>
      <c r="U682" s="20" t="s">
        <v>170</v>
      </c>
      <c r="V682" s="22">
        <v>36</v>
      </c>
      <c r="W682" s="22">
        <v>1</v>
      </c>
      <c r="X682" s="23"/>
    </row>
    <row r="683" spans="1:24" s="1" customFormat="1" ht="35.1" customHeight="1" x14ac:dyDescent="0.3">
      <c r="A683" s="11" t="s">
        <v>23</v>
      </c>
      <c r="B683" s="11" t="s">
        <v>267</v>
      </c>
      <c r="C683" s="12" t="s">
        <v>560</v>
      </c>
      <c r="D683" s="53"/>
      <c r="E683" s="39" t="str">
        <f>HYPERLINK("https://www.google.ru/search?q=W574PH&amp;newwindow=1&amp;tbm=isch","Еще фото")</f>
        <v>Еще фото</v>
      </c>
      <c r="F683" s="13" t="s">
        <v>56</v>
      </c>
      <c r="G683" s="11" t="s">
        <v>102</v>
      </c>
      <c r="H683" s="11" t="s">
        <v>90</v>
      </c>
      <c r="I683" s="14" t="s">
        <v>165</v>
      </c>
      <c r="J683" s="14" t="s">
        <v>28</v>
      </c>
      <c r="K683" s="15" t="s">
        <v>73</v>
      </c>
      <c r="L683" s="56" t="s">
        <v>561</v>
      </c>
      <c r="M683" s="14"/>
      <c r="N683" s="14" t="s">
        <v>31</v>
      </c>
      <c r="O683" s="14"/>
      <c r="P683" s="15" t="s">
        <v>295</v>
      </c>
      <c r="Q683" s="16">
        <v>15099</v>
      </c>
      <c r="R683" s="17">
        <v>45</v>
      </c>
      <c r="S683" s="18">
        <v>9550.1175000000003</v>
      </c>
      <c r="T683" s="19" t="s">
        <v>98</v>
      </c>
      <c r="U683" s="20" t="s">
        <v>186</v>
      </c>
      <c r="V683" s="28">
        <v>35.5</v>
      </c>
      <c r="W683" s="22">
        <v>8</v>
      </c>
      <c r="X683" s="23"/>
    </row>
    <row r="684" spans="1:24" s="1" customFormat="1" ht="35.1" customHeight="1" x14ac:dyDescent="0.3">
      <c r="A684" s="24" t="s">
        <v>23</v>
      </c>
      <c r="B684" s="24" t="s">
        <v>267</v>
      </c>
      <c r="C684" s="12" t="s">
        <v>560</v>
      </c>
      <c r="D684" s="54"/>
      <c r="E684" s="39" t="str">
        <f>HYPERLINK("https://www.google.ru/search?q=W574PH&amp;newwindow=1&amp;tbm=isch","Еще фото")</f>
        <v>Еще фото</v>
      </c>
      <c r="F684" s="13" t="s">
        <v>56</v>
      </c>
      <c r="G684" s="24" t="s">
        <v>102</v>
      </c>
      <c r="H684" s="24" t="s">
        <v>90</v>
      </c>
      <c r="I684" s="24" t="s">
        <v>165</v>
      </c>
      <c r="J684" s="14" t="s">
        <v>28</v>
      </c>
      <c r="K684" s="15" t="s">
        <v>73</v>
      </c>
      <c r="L684" s="57"/>
      <c r="M684" s="14"/>
      <c r="N684" s="14" t="s">
        <v>31</v>
      </c>
      <c r="O684" s="14"/>
      <c r="P684" s="15" t="s">
        <v>295</v>
      </c>
      <c r="Q684" s="16">
        <v>15099</v>
      </c>
      <c r="R684" s="17">
        <v>45</v>
      </c>
      <c r="S684" s="18">
        <v>9550.1175000000003</v>
      </c>
      <c r="T684" s="19" t="s">
        <v>98</v>
      </c>
      <c r="U684" s="20" t="s">
        <v>170</v>
      </c>
      <c r="V684" s="22">
        <v>36</v>
      </c>
      <c r="W684" s="22">
        <v>3</v>
      </c>
      <c r="X684" s="23"/>
    </row>
    <row r="685" spans="1:24" s="1" customFormat="1" ht="36.950000000000003" customHeight="1" x14ac:dyDescent="0.3">
      <c r="A685" s="24" t="s">
        <v>23</v>
      </c>
      <c r="B685" s="24" t="s">
        <v>267</v>
      </c>
      <c r="C685" s="12" t="s">
        <v>560</v>
      </c>
      <c r="D685" s="55"/>
      <c r="E685" s="39" t="str">
        <f>HYPERLINK("https://www.google.ru/search?q=W574PH&amp;newwindow=1&amp;tbm=isch","Еще фото")</f>
        <v>Еще фото</v>
      </c>
      <c r="F685" s="13" t="s">
        <v>56</v>
      </c>
      <c r="G685" s="24" t="s">
        <v>102</v>
      </c>
      <c r="H685" s="24" t="s">
        <v>90</v>
      </c>
      <c r="I685" s="24" t="s">
        <v>165</v>
      </c>
      <c r="J685" s="14" t="s">
        <v>28</v>
      </c>
      <c r="K685" s="15" t="s">
        <v>73</v>
      </c>
      <c r="L685" s="58"/>
      <c r="M685" s="14"/>
      <c r="N685" s="14" t="s">
        <v>31</v>
      </c>
      <c r="O685" s="14"/>
      <c r="P685" s="15" t="s">
        <v>295</v>
      </c>
      <c r="Q685" s="16">
        <v>15099</v>
      </c>
      <c r="R685" s="17">
        <v>45</v>
      </c>
      <c r="S685" s="18">
        <v>9550.1175000000003</v>
      </c>
      <c r="T685" s="19" t="s">
        <v>98</v>
      </c>
      <c r="U685" s="20" t="s">
        <v>99</v>
      </c>
      <c r="V685" s="28">
        <v>36.5</v>
      </c>
      <c r="W685" s="22">
        <v>10</v>
      </c>
      <c r="X685" s="23"/>
    </row>
    <row r="686" spans="1:24" s="1" customFormat="1" ht="51.95" customHeight="1" x14ac:dyDescent="0.3">
      <c r="A686" s="11" t="s">
        <v>23</v>
      </c>
      <c r="B686" s="11" t="s">
        <v>267</v>
      </c>
      <c r="C686" s="12" t="s">
        <v>562</v>
      </c>
      <c r="D686" s="59"/>
      <c r="E686" s="39" t="str">
        <f>HYPERLINK("https://www.google.ru/search?q=W574VR&amp;newwindow=1&amp;tbm=isch","Еще фото")</f>
        <v>Еще фото</v>
      </c>
      <c r="F686" s="13" t="s">
        <v>56</v>
      </c>
      <c r="G686" s="11" t="s">
        <v>102</v>
      </c>
      <c r="H686" s="11" t="s">
        <v>90</v>
      </c>
      <c r="I686" s="14" t="s">
        <v>165</v>
      </c>
      <c r="J686" s="14" t="s">
        <v>28</v>
      </c>
      <c r="K686" s="15" t="s">
        <v>73</v>
      </c>
      <c r="L686" s="56" t="s">
        <v>561</v>
      </c>
      <c r="M686" s="14"/>
      <c r="N686" s="14" t="s">
        <v>69</v>
      </c>
      <c r="O686" s="14"/>
      <c r="P686" s="15" t="s">
        <v>399</v>
      </c>
      <c r="Q686" s="16">
        <v>11799</v>
      </c>
      <c r="R686" s="17">
        <v>45</v>
      </c>
      <c r="S686" s="18">
        <v>7462.8674999999994</v>
      </c>
      <c r="T686" s="19" t="s">
        <v>98</v>
      </c>
      <c r="U686" s="20" t="s">
        <v>186</v>
      </c>
      <c r="V686" s="28">
        <v>35.5</v>
      </c>
      <c r="W686" s="22">
        <v>1</v>
      </c>
      <c r="X686" s="23"/>
    </row>
    <row r="687" spans="1:24" s="1" customFormat="1" ht="60.95" customHeight="1" x14ac:dyDescent="0.3">
      <c r="A687" s="24" t="s">
        <v>23</v>
      </c>
      <c r="B687" s="24" t="s">
        <v>267</v>
      </c>
      <c r="C687" s="12" t="s">
        <v>562</v>
      </c>
      <c r="D687" s="60"/>
      <c r="E687" s="39" t="str">
        <f>HYPERLINK("https://www.google.ru/search?q=W574VR&amp;newwindow=1&amp;tbm=isch","Еще фото")</f>
        <v>Еще фото</v>
      </c>
      <c r="F687" s="13" t="s">
        <v>56</v>
      </c>
      <c r="G687" s="24" t="s">
        <v>102</v>
      </c>
      <c r="H687" s="24" t="s">
        <v>90</v>
      </c>
      <c r="I687" s="24" t="s">
        <v>165</v>
      </c>
      <c r="J687" s="14" t="s">
        <v>28</v>
      </c>
      <c r="K687" s="15" t="s">
        <v>73</v>
      </c>
      <c r="L687" s="58"/>
      <c r="M687" s="14"/>
      <c r="N687" s="14" t="s">
        <v>69</v>
      </c>
      <c r="O687" s="14"/>
      <c r="P687" s="15" t="s">
        <v>399</v>
      </c>
      <c r="Q687" s="16">
        <v>11799</v>
      </c>
      <c r="R687" s="17">
        <v>45</v>
      </c>
      <c r="S687" s="18">
        <v>7462.8674999999994</v>
      </c>
      <c r="T687" s="19" t="s">
        <v>98</v>
      </c>
      <c r="U687" s="20" t="s">
        <v>107</v>
      </c>
      <c r="V687" s="22">
        <v>39</v>
      </c>
      <c r="W687" s="22">
        <v>1</v>
      </c>
      <c r="X687" s="23"/>
    </row>
    <row r="688" spans="1:24" s="1" customFormat="1" ht="108" customHeight="1" x14ac:dyDescent="0.3">
      <c r="A688" s="11" t="s">
        <v>23</v>
      </c>
      <c r="B688" s="11" t="s">
        <v>326</v>
      </c>
      <c r="C688" s="12" t="s">
        <v>563</v>
      </c>
      <c r="D688" s="27"/>
      <c r="E688" s="39" t="str">
        <f>HYPERLINK("https://www.google.ru/search?q=WL373GR2&amp;newwindow=1&amp;tbm=isch","Еще фото")</f>
        <v>Еще фото</v>
      </c>
      <c r="F688" s="13"/>
      <c r="G688" s="11" t="s">
        <v>102</v>
      </c>
      <c r="H688" s="11" t="s">
        <v>90</v>
      </c>
      <c r="I688" s="14" t="s">
        <v>165</v>
      </c>
      <c r="J688" s="14" t="s">
        <v>28</v>
      </c>
      <c r="K688" s="15" t="s">
        <v>73</v>
      </c>
      <c r="L688" s="14" t="s">
        <v>328</v>
      </c>
      <c r="M688" s="14" t="s">
        <v>259</v>
      </c>
      <c r="N688" s="14" t="s">
        <v>53</v>
      </c>
      <c r="O688" s="14"/>
      <c r="P688" s="15" t="s">
        <v>256</v>
      </c>
      <c r="Q688" s="16">
        <v>12599</v>
      </c>
      <c r="R688" s="17">
        <v>45</v>
      </c>
      <c r="S688" s="18">
        <v>7968.8674999999994</v>
      </c>
      <c r="T688" s="19" t="s">
        <v>98</v>
      </c>
      <c r="U688" s="20" t="s">
        <v>116</v>
      </c>
      <c r="V688" s="28">
        <v>40.5</v>
      </c>
      <c r="W688" s="22">
        <v>1</v>
      </c>
      <c r="X688" s="23"/>
    </row>
    <row r="689" spans="1:24" s="1" customFormat="1" ht="51.95" customHeight="1" x14ac:dyDescent="0.3">
      <c r="A689" s="11" t="s">
        <v>23</v>
      </c>
      <c r="B689" s="11" t="s">
        <v>267</v>
      </c>
      <c r="C689" s="12" t="s">
        <v>564</v>
      </c>
      <c r="D689" s="59"/>
      <c r="E689" s="39" t="str">
        <f>HYPERLINK("https://www.google.ru/search?q=WL574EVB&amp;newwindow=1&amp;tbm=isch","Еще фото")</f>
        <v>Еще фото</v>
      </c>
      <c r="F689" s="13" t="s">
        <v>56</v>
      </c>
      <c r="G689" s="11" t="s">
        <v>102</v>
      </c>
      <c r="H689" s="11" t="s">
        <v>90</v>
      </c>
      <c r="I689" s="14" t="s">
        <v>165</v>
      </c>
      <c r="J689" s="14" t="s">
        <v>28</v>
      </c>
      <c r="K689" s="15" t="s">
        <v>73</v>
      </c>
      <c r="L689" s="56" t="s">
        <v>334</v>
      </c>
      <c r="M689" s="14"/>
      <c r="N689" s="14" t="s">
        <v>31</v>
      </c>
      <c r="O689" s="14"/>
      <c r="P689" s="15" t="s">
        <v>565</v>
      </c>
      <c r="Q689" s="16">
        <v>13399</v>
      </c>
      <c r="R689" s="17">
        <v>45</v>
      </c>
      <c r="S689" s="18">
        <v>8474.8674999999985</v>
      </c>
      <c r="T689" s="19" t="s">
        <v>98</v>
      </c>
      <c r="U689" s="20" t="s">
        <v>170</v>
      </c>
      <c r="V689" s="22">
        <v>36</v>
      </c>
      <c r="W689" s="22">
        <v>1</v>
      </c>
      <c r="X689" s="23"/>
    </row>
    <row r="690" spans="1:24" s="1" customFormat="1" ht="60.95" customHeight="1" x14ac:dyDescent="0.3">
      <c r="A690" s="24" t="s">
        <v>23</v>
      </c>
      <c r="B690" s="24" t="s">
        <v>267</v>
      </c>
      <c r="C690" s="12" t="s">
        <v>564</v>
      </c>
      <c r="D690" s="60"/>
      <c r="E690" s="39" t="str">
        <f>HYPERLINK("https://www.google.ru/search?q=WL574EVB&amp;newwindow=1&amp;tbm=isch","Еще фото")</f>
        <v>Еще фото</v>
      </c>
      <c r="F690" s="13" t="s">
        <v>56</v>
      </c>
      <c r="G690" s="24" t="s">
        <v>102</v>
      </c>
      <c r="H690" s="24" t="s">
        <v>90</v>
      </c>
      <c r="I690" s="24" t="s">
        <v>165</v>
      </c>
      <c r="J690" s="14" t="s">
        <v>28</v>
      </c>
      <c r="K690" s="15" t="s">
        <v>73</v>
      </c>
      <c r="L690" s="58"/>
      <c r="M690" s="14"/>
      <c r="N690" s="14" t="s">
        <v>31</v>
      </c>
      <c r="O690" s="14"/>
      <c r="P690" s="15" t="s">
        <v>565</v>
      </c>
      <c r="Q690" s="16">
        <v>13399</v>
      </c>
      <c r="R690" s="17">
        <v>45</v>
      </c>
      <c r="S690" s="18">
        <v>8474.8674999999985</v>
      </c>
      <c r="T690" s="19" t="s">
        <v>98</v>
      </c>
      <c r="U690" s="20" t="s">
        <v>157</v>
      </c>
      <c r="V690" s="22">
        <v>37</v>
      </c>
      <c r="W690" s="22">
        <v>1</v>
      </c>
      <c r="X690" s="23"/>
    </row>
    <row r="691" spans="1:24" s="1" customFormat="1" ht="108" customHeight="1" x14ac:dyDescent="0.3">
      <c r="A691" s="11" t="s">
        <v>23</v>
      </c>
      <c r="B691" s="11" t="s">
        <v>267</v>
      </c>
      <c r="C691" s="12" t="s">
        <v>566</v>
      </c>
      <c r="D691" s="27"/>
      <c r="E691" s="39" t="str">
        <f>HYPERLINK("https://www.google.ru/search?q=WL574FK2&amp;newwindow=1&amp;tbm=isch","Еще фото")</f>
        <v>Еще фото</v>
      </c>
      <c r="F691" s="13"/>
      <c r="G691" s="11" t="s">
        <v>102</v>
      </c>
      <c r="H691" s="11" t="s">
        <v>90</v>
      </c>
      <c r="I691" s="14" t="s">
        <v>165</v>
      </c>
      <c r="J691" s="14" t="s">
        <v>28</v>
      </c>
      <c r="K691" s="15" t="s">
        <v>73</v>
      </c>
      <c r="L691" s="14" t="s">
        <v>567</v>
      </c>
      <c r="M691" s="14"/>
      <c r="N691" s="14" t="s">
        <v>69</v>
      </c>
      <c r="O691" s="14"/>
      <c r="P691" s="15" t="s">
        <v>568</v>
      </c>
      <c r="Q691" s="16">
        <v>14499</v>
      </c>
      <c r="R691" s="17">
        <v>45</v>
      </c>
      <c r="S691" s="18">
        <v>9170.6174999999985</v>
      </c>
      <c r="T691" s="19" t="s">
        <v>98</v>
      </c>
      <c r="U691" s="20" t="s">
        <v>170</v>
      </c>
      <c r="V691" s="22">
        <v>36</v>
      </c>
      <c r="W691" s="22">
        <v>1</v>
      </c>
      <c r="X691" s="23"/>
    </row>
    <row r="692" spans="1:24" s="1" customFormat="1" ht="51.95" customHeight="1" x14ac:dyDescent="0.3">
      <c r="A692" s="11" t="s">
        <v>23</v>
      </c>
      <c r="B692" s="11" t="s">
        <v>311</v>
      </c>
      <c r="C692" s="12" t="s">
        <v>569</v>
      </c>
      <c r="D692" s="59"/>
      <c r="E692" s="39" t="str">
        <f>HYPERLINK("https://www.google.ru/search?q=WS237BW&amp;newwindow=1&amp;tbm=isch","Еще фото")</f>
        <v>Еще фото</v>
      </c>
      <c r="F692" s="13"/>
      <c r="G692" s="11" t="s">
        <v>102</v>
      </c>
      <c r="H692" s="11" t="s">
        <v>90</v>
      </c>
      <c r="I692" s="14" t="s">
        <v>165</v>
      </c>
      <c r="J692" s="14" t="s">
        <v>28</v>
      </c>
      <c r="K692" s="15" t="s">
        <v>73</v>
      </c>
      <c r="L692" s="56" t="s">
        <v>570</v>
      </c>
      <c r="M692" s="14"/>
      <c r="N692" s="14" t="s">
        <v>58</v>
      </c>
      <c r="O692" s="14"/>
      <c r="P692" s="15" t="s">
        <v>571</v>
      </c>
      <c r="Q692" s="16">
        <v>10199</v>
      </c>
      <c r="R692" s="17">
        <v>45</v>
      </c>
      <c r="S692" s="18">
        <v>6450.8674999999994</v>
      </c>
      <c r="T692" s="19" t="s">
        <v>98</v>
      </c>
      <c r="U692" s="20" t="s">
        <v>99</v>
      </c>
      <c r="V692" s="28">
        <v>36.5</v>
      </c>
      <c r="W692" s="22">
        <v>6</v>
      </c>
      <c r="X692" s="23"/>
    </row>
    <row r="693" spans="1:24" s="1" customFormat="1" ht="60.95" customHeight="1" x14ac:dyDescent="0.3">
      <c r="A693" s="24" t="s">
        <v>23</v>
      </c>
      <c r="B693" s="24" t="s">
        <v>311</v>
      </c>
      <c r="C693" s="12" t="s">
        <v>569</v>
      </c>
      <c r="D693" s="60"/>
      <c r="E693" s="39" t="str">
        <f>HYPERLINK("https://www.google.ru/search?q=WS237BW&amp;newwindow=1&amp;tbm=isch","Еще фото")</f>
        <v>Еще фото</v>
      </c>
      <c r="F693" s="13"/>
      <c r="G693" s="24" t="s">
        <v>102</v>
      </c>
      <c r="H693" s="24" t="s">
        <v>90</v>
      </c>
      <c r="I693" s="24" t="s">
        <v>165</v>
      </c>
      <c r="J693" s="14" t="s">
        <v>28</v>
      </c>
      <c r="K693" s="15" t="s">
        <v>73</v>
      </c>
      <c r="L693" s="58"/>
      <c r="M693" s="14"/>
      <c r="N693" s="14" t="s">
        <v>58</v>
      </c>
      <c r="O693" s="14"/>
      <c r="P693" s="15" t="s">
        <v>571</v>
      </c>
      <c r="Q693" s="16">
        <v>10199</v>
      </c>
      <c r="R693" s="17">
        <v>45</v>
      </c>
      <c r="S693" s="18">
        <v>6450.8674999999994</v>
      </c>
      <c r="T693" s="19" t="s">
        <v>98</v>
      </c>
      <c r="U693" s="20" t="s">
        <v>112</v>
      </c>
      <c r="V693" s="22">
        <v>38</v>
      </c>
      <c r="W693" s="22">
        <v>3</v>
      </c>
      <c r="X693" s="23"/>
    </row>
    <row r="694" spans="1:24" s="1" customFormat="1" ht="108" customHeight="1" x14ac:dyDescent="0.3">
      <c r="A694" s="11" t="s">
        <v>23</v>
      </c>
      <c r="B694" s="11" t="s">
        <v>311</v>
      </c>
      <c r="C694" s="12" t="s">
        <v>572</v>
      </c>
      <c r="D694" s="27"/>
      <c r="E694" s="39" t="str">
        <f>HYPERLINK("https://www.google.ru/search?q=WS237NB&amp;newwindow=1&amp;tbm=isch","Еще фото")</f>
        <v>Еще фото</v>
      </c>
      <c r="F694" s="13" t="s">
        <v>56</v>
      </c>
      <c r="G694" s="11" t="s">
        <v>102</v>
      </c>
      <c r="H694" s="11" t="s">
        <v>90</v>
      </c>
      <c r="I694" s="14" t="s">
        <v>165</v>
      </c>
      <c r="J694" s="14" t="s">
        <v>28</v>
      </c>
      <c r="K694" s="15" t="s">
        <v>73</v>
      </c>
      <c r="L694" s="14" t="s">
        <v>573</v>
      </c>
      <c r="M694" s="14"/>
      <c r="N694" s="14" t="s">
        <v>31</v>
      </c>
      <c r="O694" s="14"/>
      <c r="P694" s="15" t="s">
        <v>256</v>
      </c>
      <c r="Q694" s="16">
        <v>11099</v>
      </c>
      <c r="R694" s="17">
        <v>45</v>
      </c>
      <c r="S694" s="18">
        <v>7020.1174999999994</v>
      </c>
      <c r="T694" s="19" t="s">
        <v>98</v>
      </c>
      <c r="U694" s="20" t="s">
        <v>99</v>
      </c>
      <c r="V694" s="28">
        <v>36.5</v>
      </c>
      <c r="W694" s="22">
        <v>4</v>
      </c>
      <c r="X694" s="23"/>
    </row>
    <row r="695" spans="1:24" s="1" customFormat="1" ht="108" customHeight="1" x14ac:dyDescent="0.3">
      <c r="A695" s="11" t="s">
        <v>23</v>
      </c>
      <c r="B695" s="11" t="s">
        <v>311</v>
      </c>
      <c r="C695" s="12" t="s">
        <v>574</v>
      </c>
      <c r="D695" s="27"/>
      <c r="E695" s="39" t="str">
        <f>HYPERLINK("https://www.google.ru/search?q=WS237NM&amp;newwindow=1&amp;tbm=isch","Еще фото")</f>
        <v>Еще фото</v>
      </c>
      <c r="F695" s="13" t="s">
        <v>56</v>
      </c>
      <c r="G695" s="11" t="s">
        <v>102</v>
      </c>
      <c r="H695" s="11" t="s">
        <v>90</v>
      </c>
      <c r="I695" s="14" t="s">
        <v>165</v>
      </c>
      <c r="J695" s="14" t="s">
        <v>28</v>
      </c>
      <c r="K695" s="15" t="s">
        <v>73</v>
      </c>
      <c r="L695" s="14" t="s">
        <v>575</v>
      </c>
      <c r="M695" s="14"/>
      <c r="N695" s="14" t="s">
        <v>43</v>
      </c>
      <c r="O695" s="14"/>
      <c r="P695" s="15" t="s">
        <v>256</v>
      </c>
      <c r="Q695" s="16">
        <v>12099</v>
      </c>
      <c r="R695" s="17">
        <v>45</v>
      </c>
      <c r="S695" s="18">
        <v>7652.6174999999994</v>
      </c>
      <c r="T695" s="19" t="s">
        <v>98</v>
      </c>
      <c r="U695" s="20" t="s">
        <v>115</v>
      </c>
      <c r="V695" s="22">
        <v>40</v>
      </c>
      <c r="W695" s="22">
        <v>1</v>
      </c>
      <c r="X695" s="23"/>
    </row>
    <row r="696" spans="1:24" s="1" customFormat="1" ht="11.1" customHeight="1" x14ac:dyDescent="0.3">
      <c r="A696" s="11" t="s">
        <v>23</v>
      </c>
      <c r="B696" s="11" t="s">
        <v>346</v>
      </c>
      <c r="C696" s="12" t="s">
        <v>576</v>
      </c>
      <c r="D696" s="53"/>
      <c r="E696" s="39" t="str">
        <f t="shared" ref="E696:E705" si="35">HYPERLINK("https://www.google.ru/search?q=WS327GD&amp;newwindow=1&amp;tbm=isch","Еще фото")</f>
        <v>Еще фото</v>
      </c>
      <c r="F696" s="13" t="s">
        <v>56</v>
      </c>
      <c r="G696" s="11" t="s">
        <v>102</v>
      </c>
      <c r="H696" s="11" t="s">
        <v>90</v>
      </c>
      <c r="I696" s="14" t="s">
        <v>165</v>
      </c>
      <c r="J696" s="14" t="s">
        <v>28</v>
      </c>
      <c r="K696" s="15" t="s">
        <v>73</v>
      </c>
      <c r="L696" s="56" t="s">
        <v>434</v>
      </c>
      <c r="M696" s="14"/>
      <c r="N696" s="14" t="s">
        <v>43</v>
      </c>
      <c r="O696" s="14"/>
      <c r="P696" s="15" t="s">
        <v>295</v>
      </c>
      <c r="Q696" s="16">
        <v>16599</v>
      </c>
      <c r="R696" s="17">
        <v>45</v>
      </c>
      <c r="S696" s="18">
        <v>10498.8675</v>
      </c>
      <c r="T696" s="19" t="s">
        <v>98</v>
      </c>
      <c r="U696" s="20" t="s">
        <v>185</v>
      </c>
      <c r="V696" s="22">
        <v>35</v>
      </c>
      <c r="W696" s="22">
        <v>13</v>
      </c>
      <c r="X696" s="23"/>
    </row>
    <row r="697" spans="1:24" s="1" customFormat="1" ht="11.1" customHeight="1" x14ac:dyDescent="0.3">
      <c r="A697" s="24" t="s">
        <v>23</v>
      </c>
      <c r="B697" s="24" t="s">
        <v>346</v>
      </c>
      <c r="C697" s="12" t="s">
        <v>576</v>
      </c>
      <c r="D697" s="54"/>
      <c r="E697" s="39" t="str">
        <f t="shared" si="35"/>
        <v>Еще фото</v>
      </c>
      <c r="F697" s="13" t="s">
        <v>56</v>
      </c>
      <c r="G697" s="24" t="s">
        <v>102</v>
      </c>
      <c r="H697" s="24" t="s">
        <v>90</v>
      </c>
      <c r="I697" s="24" t="s">
        <v>165</v>
      </c>
      <c r="J697" s="14" t="s">
        <v>28</v>
      </c>
      <c r="K697" s="15" t="s">
        <v>73</v>
      </c>
      <c r="L697" s="57"/>
      <c r="M697" s="14"/>
      <c r="N697" s="14" t="s">
        <v>43</v>
      </c>
      <c r="O697" s="14"/>
      <c r="P697" s="15" t="s">
        <v>295</v>
      </c>
      <c r="Q697" s="16">
        <v>16599</v>
      </c>
      <c r="R697" s="17">
        <v>45</v>
      </c>
      <c r="S697" s="18">
        <v>10498.8675</v>
      </c>
      <c r="T697" s="19" t="s">
        <v>98</v>
      </c>
      <c r="U697" s="20" t="s">
        <v>186</v>
      </c>
      <c r="V697" s="28">
        <v>35.5</v>
      </c>
      <c r="W697" s="22">
        <v>14</v>
      </c>
      <c r="X697" s="23"/>
    </row>
    <row r="698" spans="1:24" s="1" customFormat="1" ht="11.1" customHeight="1" x14ac:dyDescent="0.3">
      <c r="A698" s="24" t="s">
        <v>23</v>
      </c>
      <c r="B698" s="24" t="s">
        <v>346</v>
      </c>
      <c r="C698" s="12" t="s">
        <v>576</v>
      </c>
      <c r="D698" s="54"/>
      <c r="E698" s="39" t="str">
        <f t="shared" si="35"/>
        <v>Еще фото</v>
      </c>
      <c r="F698" s="13" t="s">
        <v>56</v>
      </c>
      <c r="G698" s="24" t="s">
        <v>102</v>
      </c>
      <c r="H698" s="24" t="s">
        <v>90</v>
      </c>
      <c r="I698" s="24" t="s">
        <v>165</v>
      </c>
      <c r="J698" s="14" t="s">
        <v>28</v>
      </c>
      <c r="K698" s="15" t="s">
        <v>73</v>
      </c>
      <c r="L698" s="57"/>
      <c r="M698" s="14"/>
      <c r="N698" s="14" t="s">
        <v>43</v>
      </c>
      <c r="O698" s="14"/>
      <c r="P698" s="15" t="s">
        <v>295</v>
      </c>
      <c r="Q698" s="16">
        <v>16599</v>
      </c>
      <c r="R698" s="17">
        <v>45</v>
      </c>
      <c r="S698" s="18">
        <v>10498.8675</v>
      </c>
      <c r="T698" s="19" t="s">
        <v>98</v>
      </c>
      <c r="U698" s="20" t="s">
        <v>170</v>
      </c>
      <c r="V698" s="22">
        <v>36</v>
      </c>
      <c r="W698" s="22">
        <v>11</v>
      </c>
      <c r="X698" s="23"/>
    </row>
    <row r="699" spans="1:24" s="1" customFormat="1" ht="11.1" customHeight="1" x14ac:dyDescent="0.3">
      <c r="A699" s="24" t="s">
        <v>23</v>
      </c>
      <c r="B699" s="24" t="s">
        <v>346</v>
      </c>
      <c r="C699" s="12" t="s">
        <v>576</v>
      </c>
      <c r="D699" s="54"/>
      <c r="E699" s="39" t="str">
        <f t="shared" si="35"/>
        <v>Еще фото</v>
      </c>
      <c r="F699" s="13" t="s">
        <v>56</v>
      </c>
      <c r="G699" s="24" t="s">
        <v>102</v>
      </c>
      <c r="H699" s="24" t="s">
        <v>90</v>
      </c>
      <c r="I699" s="24" t="s">
        <v>165</v>
      </c>
      <c r="J699" s="14" t="s">
        <v>28</v>
      </c>
      <c r="K699" s="15" t="s">
        <v>73</v>
      </c>
      <c r="L699" s="57"/>
      <c r="M699" s="14"/>
      <c r="N699" s="14" t="s">
        <v>43</v>
      </c>
      <c r="O699" s="14"/>
      <c r="P699" s="15" t="s">
        <v>295</v>
      </c>
      <c r="Q699" s="16">
        <v>16599</v>
      </c>
      <c r="R699" s="17">
        <v>45</v>
      </c>
      <c r="S699" s="18">
        <v>10498.8675</v>
      </c>
      <c r="T699" s="19" t="s">
        <v>98</v>
      </c>
      <c r="U699" s="20" t="s">
        <v>99</v>
      </c>
      <c r="V699" s="28">
        <v>36.5</v>
      </c>
      <c r="W699" s="22">
        <v>16</v>
      </c>
      <c r="X699" s="23"/>
    </row>
    <row r="700" spans="1:24" s="1" customFormat="1" ht="11.1" customHeight="1" x14ac:dyDescent="0.3">
      <c r="A700" s="24" t="s">
        <v>23</v>
      </c>
      <c r="B700" s="24" t="s">
        <v>346</v>
      </c>
      <c r="C700" s="12" t="s">
        <v>576</v>
      </c>
      <c r="D700" s="54"/>
      <c r="E700" s="39" t="str">
        <f t="shared" si="35"/>
        <v>Еще фото</v>
      </c>
      <c r="F700" s="13" t="s">
        <v>56</v>
      </c>
      <c r="G700" s="24" t="s">
        <v>102</v>
      </c>
      <c r="H700" s="24" t="s">
        <v>90</v>
      </c>
      <c r="I700" s="24" t="s">
        <v>165</v>
      </c>
      <c r="J700" s="14" t="s">
        <v>28</v>
      </c>
      <c r="K700" s="15" t="s">
        <v>73</v>
      </c>
      <c r="L700" s="57"/>
      <c r="M700" s="14"/>
      <c r="N700" s="14" t="s">
        <v>43</v>
      </c>
      <c r="O700" s="14"/>
      <c r="P700" s="15" t="s">
        <v>295</v>
      </c>
      <c r="Q700" s="16">
        <v>16599</v>
      </c>
      <c r="R700" s="17">
        <v>45</v>
      </c>
      <c r="S700" s="18">
        <v>10498.8675</v>
      </c>
      <c r="T700" s="19" t="s">
        <v>98</v>
      </c>
      <c r="U700" s="20" t="s">
        <v>157</v>
      </c>
      <c r="V700" s="22">
        <v>37</v>
      </c>
      <c r="W700" s="22">
        <v>20</v>
      </c>
      <c r="X700" s="23"/>
    </row>
    <row r="701" spans="1:24" s="1" customFormat="1" ht="11.1" customHeight="1" x14ac:dyDescent="0.3">
      <c r="A701" s="24" t="s">
        <v>23</v>
      </c>
      <c r="B701" s="24" t="s">
        <v>346</v>
      </c>
      <c r="C701" s="12" t="s">
        <v>576</v>
      </c>
      <c r="D701" s="54"/>
      <c r="E701" s="39" t="str">
        <f t="shared" si="35"/>
        <v>Еще фото</v>
      </c>
      <c r="F701" s="13" t="s">
        <v>56</v>
      </c>
      <c r="G701" s="24" t="s">
        <v>102</v>
      </c>
      <c r="H701" s="24" t="s">
        <v>90</v>
      </c>
      <c r="I701" s="24" t="s">
        <v>165</v>
      </c>
      <c r="J701" s="14" t="s">
        <v>28</v>
      </c>
      <c r="K701" s="15" t="s">
        <v>73</v>
      </c>
      <c r="L701" s="57"/>
      <c r="M701" s="14"/>
      <c r="N701" s="14" t="s">
        <v>43</v>
      </c>
      <c r="O701" s="14"/>
      <c r="P701" s="15" t="s">
        <v>295</v>
      </c>
      <c r="Q701" s="16">
        <v>16599</v>
      </c>
      <c r="R701" s="17">
        <v>45</v>
      </c>
      <c r="S701" s="18">
        <v>10498.8675</v>
      </c>
      <c r="T701" s="19" t="s">
        <v>98</v>
      </c>
      <c r="U701" s="20" t="s">
        <v>112</v>
      </c>
      <c r="V701" s="22">
        <v>38</v>
      </c>
      <c r="W701" s="22">
        <v>4</v>
      </c>
      <c r="X701" s="23"/>
    </row>
    <row r="702" spans="1:24" s="1" customFormat="1" ht="11.1" customHeight="1" x14ac:dyDescent="0.3">
      <c r="A702" s="24" t="s">
        <v>23</v>
      </c>
      <c r="B702" s="24" t="s">
        <v>346</v>
      </c>
      <c r="C702" s="12" t="s">
        <v>576</v>
      </c>
      <c r="D702" s="54"/>
      <c r="E702" s="39" t="str">
        <f t="shared" si="35"/>
        <v>Еще фото</v>
      </c>
      <c r="F702" s="13" t="s">
        <v>56</v>
      </c>
      <c r="G702" s="24" t="s">
        <v>102</v>
      </c>
      <c r="H702" s="24" t="s">
        <v>90</v>
      </c>
      <c r="I702" s="24" t="s">
        <v>165</v>
      </c>
      <c r="J702" s="14" t="s">
        <v>28</v>
      </c>
      <c r="K702" s="15" t="s">
        <v>73</v>
      </c>
      <c r="L702" s="57"/>
      <c r="M702" s="14"/>
      <c r="N702" s="14" t="s">
        <v>43</v>
      </c>
      <c r="O702" s="14"/>
      <c r="P702" s="15" t="s">
        <v>295</v>
      </c>
      <c r="Q702" s="16">
        <v>16599</v>
      </c>
      <c r="R702" s="17">
        <v>45</v>
      </c>
      <c r="S702" s="18">
        <v>10498.8675</v>
      </c>
      <c r="T702" s="19" t="s">
        <v>98</v>
      </c>
      <c r="U702" s="20" t="s">
        <v>107</v>
      </c>
      <c r="V702" s="22">
        <v>39</v>
      </c>
      <c r="W702" s="22">
        <v>5</v>
      </c>
      <c r="X702" s="23"/>
    </row>
    <row r="703" spans="1:24" s="1" customFormat="1" ht="11.1" customHeight="1" x14ac:dyDescent="0.3">
      <c r="A703" s="24" t="s">
        <v>23</v>
      </c>
      <c r="B703" s="24" t="s">
        <v>346</v>
      </c>
      <c r="C703" s="12" t="s">
        <v>576</v>
      </c>
      <c r="D703" s="54"/>
      <c r="E703" s="39" t="str">
        <f t="shared" si="35"/>
        <v>Еще фото</v>
      </c>
      <c r="F703" s="13" t="s">
        <v>56</v>
      </c>
      <c r="G703" s="24" t="s">
        <v>102</v>
      </c>
      <c r="H703" s="24" t="s">
        <v>90</v>
      </c>
      <c r="I703" s="24" t="s">
        <v>165</v>
      </c>
      <c r="J703" s="14" t="s">
        <v>28</v>
      </c>
      <c r="K703" s="15" t="s">
        <v>73</v>
      </c>
      <c r="L703" s="57"/>
      <c r="M703" s="14"/>
      <c r="N703" s="14" t="s">
        <v>43</v>
      </c>
      <c r="O703" s="14"/>
      <c r="P703" s="15" t="s">
        <v>295</v>
      </c>
      <c r="Q703" s="16">
        <v>16599</v>
      </c>
      <c r="R703" s="17">
        <v>45</v>
      </c>
      <c r="S703" s="18">
        <v>10498.8675</v>
      </c>
      <c r="T703" s="19" t="s">
        <v>98</v>
      </c>
      <c r="U703" s="20" t="s">
        <v>108</v>
      </c>
      <c r="V703" s="28">
        <v>39.5</v>
      </c>
      <c r="W703" s="22">
        <v>4</v>
      </c>
      <c r="X703" s="23"/>
    </row>
    <row r="704" spans="1:24" s="1" customFormat="1" ht="11.1" customHeight="1" x14ac:dyDescent="0.3">
      <c r="A704" s="24" t="s">
        <v>23</v>
      </c>
      <c r="B704" s="24" t="s">
        <v>346</v>
      </c>
      <c r="C704" s="12" t="s">
        <v>576</v>
      </c>
      <c r="D704" s="54"/>
      <c r="E704" s="39" t="str">
        <f t="shared" si="35"/>
        <v>Еще фото</v>
      </c>
      <c r="F704" s="13" t="s">
        <v>56</v>
      </c>
      <c r="G704" s="24" t="s">
        <v>102</v>
      </c>
      <c r="H704" s="24" t="s">
        <v>90</v>
      </c>
      <c r="I704" s="24" t="s">
        <v>165</v>
      </c>
      <c r="J704" s="14" t="s">
        <v>28</v>
      </c>
      <c r="K704" s="15" t="s">
        <v>73</v>
      </c>
      <c r="L704" s="57"/>
      <c r="M704" s="14"/>
      <c r="N704" s="14" t="s">
        <v>43</v>
      </c>
      <c r="O704" s="14"/>
      <c r="P704" s="15" t="s">
        <v>295</v>
      </c>
      <c r="Q704" s="16">
        <v>16599</v>
      </c>
      <c r="R704" s="17">
        <v>45</v>
      </c>
      <c r="S704" s="18">
        <v>10498.8675</v>
      </c>
      <c r="T704" s="19" t="s">
        <v>98</v>
      </c>
      <c r="U704" s="20" t="s">
        <v>116</v>
      </c>
      <c r="V704" s="28">
        <v>40.5</v>
      </c>
      <c r="W704" s="22">
        <v>3</v>
      </c>
      <c r="X704" s="23"/>
    </row>
    <row r="705" spans="1:24" s="1" customFormat="1" ht="11.1" customHeight="1" x14ac:dyDescent="0.3">
      <c r="A705" s="14" t="s">
        <v>23</v>
      </c>
      <c r="B705" s="14" t="s">
        <v>346</v>
      </c>
      <c r="C705" s="12" t="s">
        <v>576</v>
      </c>
      <c r="D705" s="55"/>
      <c r="E705" s="39" t="str">
        <f t="shared" si="35"/>
        <v>Еще фото</v>
      </c>
      <c r="F705" s="31" t="s">
        <v>56</v>
      </c>
      <c r="G705" s="14" t="s">
        <v>102</v>
      </c>
      <c r="H705" s="14" t="s">
        <v>90</v>
      </c>
      <c r="I705" s="14" t="s">
        <v>165</v>
      </c>
      <c r="J705" s="14" t="s">
        <v>28</v>
      </c>
      <c r="K705" s="14" t="s">
        <v>73</v>
      </c>
      <c r="L705" s="58"/>
      <c r="M705" s="14"/>
      <c r="N705" s="14" t="s">
        <v>43</v>
      </c>
      <c r="O705" s="14"/>
      <c r="P705" s="14" t="s">
        <v>295</v>
      </c>
      <c r="Q705" s="32">
        <v>16599</v>
      </c>
      <c r="R705" s="33">
        <v>45</v>
      </c>
      <c r="S705" s="34">
        <v>10498.8675</v>
      </c>
      <c r="T705" s="19" t="s">
        <v>98</v>
      </c>
      <c r="U705" s="20" t="s">
        <v>117</v>
      </c>
      <c r="V705" s="22">
        <v>41</v>
      </c>
      <c r="W705" s="22">
        <v>8</v>
      </c>
      <c r="X705" s="23"/>
    </row>
    <row r="706" spans="1:24" s="1" customFormat="1" ht="17.100000000000001" customHeight="1" x14ac:dyDescent="0.3">
      <c r="A706" s="11" t="s">
        <v>23</v>
      </c>
      <c r="B706" s="11" t="s">
        <v>346</v>
      </c>
      <c r="C706" s="12" t="s">
        <v>577</v>
      </c>
      <c r="D706" s="53"/>
      <c r="E706" s="39" t="str">
        <f t="shared" ref="E706:E711" si="36">HYPERLINK("https://www.google.ru/search?q=WS327KA&amp;newwindow=1&amp;tbm=isch","Еще фото")</f>
        <v>Еще фото</v>
      </c>
      <c r="F706" s="13" t="s">
        <v>56</v>
      </c>
      <c r="G706" s="11" t="s">
        <v>102</v>
      </c>
      <c r="H706" s="11" t="s">
        <v>90</v>
      </c>
      <c r="I706" s="14" t="s">
        <v>165</v>
      </c>
      <c r="J706" s="14" t="s">
        <v>28</v>
      </c>
      <c r="K706" s="15" t="s">
        <v>73</v>
      </c>
      <c r="L706" s="56" t="s">
        <v>578</v>
      </c>
      <c r="M706" s="14"/>
      <c r="N706" s="14" t="s">
        <v>43</v>
      </c>
      <c r="O706" s="14"/>
      <c r="P706" s="15" t="s">
        <v>295</v>
      </c>
      <c r="Q706" s="16">
        <v>16499</v>
      </c>
      <c r="R706" s="17">
        <v>45</v>
      </c>
      <c r="S706" s="18">
        <v>10435.6175</v>
      </c>
      <c r="T706" s="19" t="s">
        <v>98</v>
      </c>
      <c r="U706" s="20" t="s">
        <v>185</v>
      </c>
      <c r="V706" s="22">
        <v>35</v>
      </c>
      <c r="W706" s="22">
        <v>4</v>
      </c>
      <c r="X706" s="23"/>
    </row>
    <row r="707" spans="1:24" s="1" customFormat="1" ht="17.100000000000001" customHeight="1" x14ac:dyDescent="0.3">
      <c r="A707" s="24" t="s">
        <v>23</v>
      </c>
      <c r="B707" s="24" t="s">
        <v>346</v>
      </c>
      <c r="C707" s="12" t="s">
        <v>577</v>
      </c>
      <c r="D707" s="54"/>
      <c r="E707" s="39" t="str">
        <f t="shared" si="36"/>
        <v>Еще фото</v>
      </c>
      <c r="F707" s="13" t="s">
        <v>56</v>
      </c>
      <c r="G707" s="24" t="s">
        <v>102</v>
      </c>
      <c r="H707" s="24" t="s">
        <v>90</v>
      </c>
      <c r="I707" s="24" t="s">
        <v>165</v>
      </c>
      <c r="J707" s="14" t="s">
        <v>28</v>
      </c>
      <c r="K707" s="15" t="s">
        <v>73</v>
      </c>
      <c r="L707" s="57"/>
      <c r="M707" s="14"/>
      <c r="N707" s="14" t="s">
        <v>43</v>
      </c>
      <c r="O707" s="14"/>
      <c r="P707" s="15" t="s">
        <v>295</v>
      </c>
      <c r="Q707" s="16">
        <v>16499</v>
      </c>
      <c r="R707" s="17">
        <v>45</v>
      </c>
      <c r="S707" s="18">
        <v>10435.6175</v>
      </c>
      <c r="T707" s="19" t="s">
        <v>98</v>
      </c>
      <c r="U707" s="20" t="s">
        <v>186</v>
      </c>
      <c r="V707" s="28">
        <v>35.5</v>
      </c>
      <c r="W707" s="22">
        <v>11</v>
      </c>
      <c r="X707" s="23"/>
    </row>
    <row r="708" spans="1:24" s="1" customFormat="1" ht="17.100000000000001" customHeight="1" x14ac:dyDescent="0.3">
      <c r="A708" s="24" t="s">
        <v>23</v>
      </c>
      <c r="B708" s="24" t="s">
        <v>346</v>
      </c>
      <c r="C708" s="12" t="s">
        <v>577</v>
      </c>
      <c r="D708" s="54"/>
      <c r="E708" s="39" t="str">
        <f t="shared" si="36"/>
        <v>Еще фото</v>
      </c>
      <c r="F708" s="13" t="s">
        <v>56</v>
      </c>
      <c r="G708" s="24" t="s">
        <v>102</v>
      </c>
      <c r="H708" s="24" t="s">
        <v>90</v>
      </c>
      <c r="I708" s="24" t="s">
        <v>165</v>
      </c>
      <c r="J708" s="14" t="s">
        <v>28</v>
      </c>
      <c r="K708" s="15" t="s">
        <v>73</v>
      </c>
      <c r="L708" s="57"/>
      <c r="M708" s="14"/>
      <c r="N708" s="14" t="s">
        <v>43</v>
      </c>
      <c r="O708" s="14"/>
      <c r="P708" s="15" t="s">
        <v>295</v>
      </c>
      <c r="Q708" s="16">
        <v>16499</v>
      </c>
      <c r="R708" s="17">
        <v>45</v>
      </c>
      <c r="S708" s="18">
        <v>10435.6175</v>
      </c>
      <c r="T708" s="19" t="s">
        <v>98</v>
      </c>
      <c r="U708" s="20" t="s">
        <v>170</v>
      </c>
      <c r="V708" s="22">
        <v>36</v>
      </c>
      <c r="W708" s="22">
        <v>1</v>
      </c>
      <c r="X708" s="23"/>
    </row>
    <row r="709" spans="1:24" s="1" customFormat="1" ht="17.100000000000001" customHeight="1" x14ac:dyDescent="0.3">
      <c r="A709" s="24" t="s">
        <v>23</v>
      </c>
      <c r="B709" s="24" t="s">
        <v>346</v>
      </c>
      <c r="C709" s="12" t="s">
        <v>577</v>
      </c>
      <c r="D709" s="54"/>
      <c r="E709" s="39" t="str">
        <f t="shared" si="36"/>
        <v>Еще фото</v>
      </c>
      <c r="F709" s="13" t="s">
        <v>56</v>
      </c>
      <c r="G709" s="24" t="s">
        <v>102</v>
      </c>
      <c r="H709" s="24" t="s">
        <v>90</v>
      </c>
      <c r="I709" s="24" t="s">
        <v>165</v>
      </c>
      <c r="J709" s="14" t="s">
        <v>28</v>
      </c>
      <c r="K709" s="15" t="s">
        <v>73</v>
      </c>
      <c r="L709" s="57"/>
      <c r="M709" s="14"/>
      <c r="N709" s="14" t="s">
        <v>43</v>
      </c>
      <c r="O709" s="14"/>
      <c r="P709" s="15" t="s">
        <v>295</v>
      </c>
      <c r="Q709" s="16">
        <v>16499</v>
      </c>
      <c r="R709" s="17">
        <v>45</v>
      </c>
      <c r="S709" s="18">
        <v>10435.6175</v>
      </c>
      <c r="T709" s="19" t="s">
        <v>98</v>
      </c>
      <c r="U709" s="20" t="s">
        <v>99</v>
      </c>
      <c r="V709" s="28">
        <v>36.5</v>
      </c>
      <c r="W709" s="22">
        <v>1</v>
      </c>
      <c r="X709" s="23"/>
    </row>
    <row r="710" spans="1:24" s="1" customFormat="1" ht="17.100000000000001" customHeight="1" x14ac:dyDescent="0.3">
      <c r="A710" s="24" t="s">
        <v>23</v>
      </c>
      <c r="B710" s="24" t="s">
        <v>346</v>
      </c>
      <c r="C710" s="12" t="s">
        <v>577</v>
      </c>
      <c r="D710" s="54"/>
      <c r="E710" s="39" t="str">
        <f t="shared" si="36"/>
        <v>Еще фото</v>
      </c>
      <c r="F710" s="13" t="s">
        <v>56</v>
      </c>
      <c r="G710" s="24" t="s">
        <v>102</v>
      </c>
      <c r="H710" s="24" t="s">
        <v>90</v>
      </c>
      <c r="I710" s="24" t="s">
        <v>165</v>
      </c>
      <c r="J710" s="14" t="s">
        <v>28</v>
      </c>
      <c r="K710" s="15" t="s">
        <v>73</v>
      </c>
      <c r="L710" s="57"/>
      <c r="M710" s="14"/>
      <c r="N710" s="14" t="s">
        <v>43</v>
      </c>
      <c r="O710" s="14"/>
      <c r="P710" s="15" t="s">
        <v>295</v>
      </c>
      <c r="Q710" s="16">
        <v>16499</v>
      </c>
      <c r="R710" s="17">
        <v>45</v>
      </c>
      <c r="S710" s="18">
        <v>10435.6175</v>
      </c>
      <c r="T710" s="19" t="s">
        <v>98</v>
      </c>
      <c r="U710" s="20" t="s">
        <v>116</v>
      </c>
      <c r="V710" s="28">
        <v>40.5</v>
      </c>
      <c r="W710" s="22">
        <v>1</v>
      </c>
      <c r="X710" s="23"/>
    </row>
    <row r="711" spans="1:24" s="1" customFormat="1" ht="21.95" customHeight="1" x14ac:dyDescent="0.3">
      <c r="A711" s="24" t="s">
        <v>23</v>
      </c>
      <c r="B711" s="24" t="s">
        <v>346</v>
      </c>
      <c r="C711" s="12" t="s">
        <v>577</v>
      </c>
      <c r="D711" s="55"/>
      <c r="E711" s="39" t="str">
        <f t="shared" si="36"/>
        <v>Еще фото</v>
      </c>
      <c r="F711" s="13" t="s">
        <v>56</v>
      </c>
      <c r="G711" s="24" t="s">
        <v>102</v>
      </c>
      <c r="H711" s="24" t="s">
        <v>90</v>
      </c>
      <c r="I711" s="24" t="s">
        <v>165</v>
      </c>
      <c r="J711" s="14" t="s">
        <v>28</v>
      </c>
      <c r="K711" s="15" t="s">
        <v>73</v>
      </c>
      <c r="L711" s="58"/>
      <c r="M711" s="14"/>
      <c r="N711" s="14" t="s">
        <v>43</v>
      </c>
      <c r="O711" s="14"/>
      <c r="P711" s="15" t="s">
        <v>295</v>
      </c>
      <c r="Q711" s="16">
        <v>16499</v>
      </c>
      <c r="R711" s="17">
        <v>45</v>
      </c>
      <c r="S711" s="18">
        <v>10435.6175</v>
      </c>
      <c r="T711" s="19" t="s">
        <v>98</v>
      </c>
      <c r="U711" s="20" t="s">
        <v>117</v>
      </c>
      <c r="V711" s="22">
        <v>41</v>
      </c>
      <c r="W711" s="22">
        <v>1</v>
      </c>
      <c r="X711" s="23"/>
    </row>
    <row r="712" spans="1:24" s="1" customFormat="1" ht="12.95" customHeight="1" x14ac:dyDescent="0.3">
      <c r="A712" s="11" t="s">
        <v>23</v>
      </c>
      <c r="B712" s="11" t="s">
        <v>346</v>
      </c>
      <c r="C712" s="12" t="s">
        <v>579</v>
      </c>
      <c r="D712" s="53"/>
      <c r="E712" s="39" t="str">
        <f t="shared" ref="E712:E719" si="37">HYPERLINK("https://www.google.ru/search?q=WS327KB&amp;newwindow=1&amp;tbm=isch","Еще фото")</f>
        <v>Еще фото</v>
      </c>
      <c r="F712" s="13" t="s">
        <v>56</v>
      </c>
      <c r="G712" s="11" t="s">
        <v>102</v>
      </c>
      <c r="H712" s="11" t="s">
        <v>90</v>
      </c>
      <c r="I712" s="14" t="s">
        <v>165</v>
      </c>
      <c r="J712" s="14" t="s">
        <v>28</v>
      </c>
      <c r="K712" s="15" t="s">
        <v>73</v>
      </c>
      <c r="L712" s="56" t="s">
        <v>578</v>
      </c>
      <c r="M712" s="14"/>
      <c r="N712" s="14" t="s">
        <v>43</v>
      </c>
      <c r="O712" s="14"/>
      <c r="P712" s="15" t="s">
        <v>295</v>
      </c>
      <c r="Q712" s="16">
        <v>16499</v>
      </c>
      <c r="R712" s="17">
        <v>45</v>
      </c>
      <c r="S712" s="18">
        <v>10435.6175</v>
      </c>
      <c r="T712" s="19" t="s">
        <v>98</v>
      </c>
      <c r="U712" s="29" t="s">
        <v>185</v>
      </c>
      <c r="V712" s="22">
        <v>35</v>
      </c>
      <c r="W712" s="22">
        <v>3</v>
      </c>
      <c r="X712" s="23"/>
    </row>
    <row r="713" spans="1:24" s="1" customFormat="1" ht="12.95" customHeight="1" x14ac:dyDescent="0.3">
      <c r="A713" s="24" t="s">
        <v>23</v>
      </c>
      <c r="B713" s="24" t="s">
        <v>346</v>
      </c>
      <c r="C713" s="12" t="s">
        <v>579</v>
      </c>
      <c r="D713" s="54"/>
      <c r="E713" s="39" t="str">
        <f t="shared" si="37"/>
        <v>Еще фото</v>
      </c>
      <c r="F713" s="13" t="s">
        <v>56</v>
      </c>
      <c r="G713" s="24" t="s">
        <v>102</v>
      </c>
      <c r="H713" s="24" t="s">
        <v>90</v>
      </c>
      <c r="I713" s="24" t="s">
        <v>165</v>
      </c>
      <c r="J713" s="14" t="s">
        <v>28</v>
      </c>
      <c r="K713" s="15" t="s">
        <v>73</v>
      </c>
      <c r="L713" s="57"/>
      <c r="M713" s="14"/>
      <c r="N713" s="14" t="s">
        <v>43</v>
      </c>
      <c r="O713" s="14"/>
      <c r="P713" s="15" t="s">
        <v>295</v>
      </c>
      <c r="Q713" s="16">
        <v>16499</v>
      </c>
      <c r="R713" s="17">
        <v>45</v>
      </c>
      <c r="S713" s="18">
        <v>10435.6175</v>
      </c>
      <c r="T713" s="19" t="s">
        <v>98</v>
      </c>
      <c r="U713" s="20" t="s">
        <v>186</v>
      </c>
      <c r="V713" s="28">
        <v>35.5</v>
      </c>
      <c r="W713" s="22">
        <v>14</v>
      </c>
      <c r="X713" s="23"/>
    </row>
    <row r="714" spans="1:24" s="1" customFormat="1" ht="12.95" customHeight="1" x14ac:dyDescent="0.3">
      <c r="A714" s="24" t="s">
        <v>23</v>
      </c>
      <c r="B714" s="24" t="s">
        <v>346</v>
      </c>
      <c r="C714" s="12" t="s">
        <v>579</v>
      </c>
      <c r="D714" s="54"/>
      <c r="E714" s="39" t="str">
        <f t="shared" si="37"/>
        <v>Еще фото</v>
      </c>
      <c r="F714" s="13" t="s">
        <v>56</v>
      </c>
      <c r="G714" s="24" t="s">
        <v>102</v>
      </c>
      <c r="H714" s="24" t="s">
        <v>90</v>
      </c>
      <c r="I714" s="24" t="s">
        <v>165</v>
      </c>
      <c r="J714" s="14" t="s">
        <v>28</v>
      </c>
      <c r="K714" s="15" t="s">
        <v>73</v>
      </c>
      <c r="L714" s="57"/>
      <c r="M714" s="14"/>
      <c r="N714" s="14" t="s">
        <v>43</v>
      </c>
      <c r="O714" s="14"/>
      <c r="P714" s="15" t="s">
        <v>295</v>
      </c>
      <c r="Q714" s="16">
        <v>16499</v>
      </c>
      <c r="R714" s="17">
        <v>45</v>
      </c>
      <c r="S714" s="18">
        <v>10435.6175</v>
      </c>
      <c r="T714" s="19" t="s">
        <v>98</v>
      </c>
      <c r="U714" s="20" t="s">
        <v>170</v>
      </c>
      <c r="V714" s="22">
        <v>36</v>
      </c>
      <c r="W714" s="22">
        <v>10</v>
      </c>
      <c r="X714" s="23"/>
    </row>
    <row r="715" spans="1:24" s="1" customFormat="1" ht="12.95" customHeight="1" x14ac:dyDescent="0.3">
      <c r="A715" s="24" t="s">
        <v>23</v>
      </c>
      <c r="B715" s="24" t="s">
        <v>346</v>
      </c>
      <c r="C715" s="12" t="s">
        <v>579</v>
      </c>
      <c r="D715" s="54"/>
      <c r="E715" s="39" t="str">
        <f t="shared" si="37"/>
        <v>Еще фото</v>
      </c>
      <c r="F715" s="13" t="s">
        <v>56</v>
      </c>
      <c r="G715" s="24" t="s">
        <v>102</v>
      </c>
      <c r="H715" s="24" t="s">
        <v>90</v>
      </c>
      <c r="I715" s="24" t="s">
        <v>165</v>
      </c>
      <c r="J715" s="14" t="s">
        <v>28</v>
      </c>
      <c r="K715" s="15" t="s">
        <v>73</v>
      </c>
      <c r="L715" s="57"/>
      <c r="M715" s="14"/>
      <c r="N715" s="14" t="s">
        <v>43</v>
      </c>
      <c r="O715" s="14"/>
      <c r="P715" s="15" t="s">
        <v>295</v>
      </c>
      <c r="Q715" s="16">
        <v>16499</v>
      </c>
      <c r="R715" s="17">
        <v>45</v>
      </c>
      <c r="S715" s="18">
        <v>10435.6175</v>
      </c>
      <c r="T715" s="19" t="s">
        <v>98</v>
      </c>
      <c r="U715" s="20" t="s">
        <v>99</v>
      </c>
      <c r="V715" s="28">
        <v>36.5</v>
      </c>
      <c r="W715" s="22">
        <v>13</v>
      </c>
      <c r="X715" s="23"/>
    </row>
    <row r="716" spans="1:24" s="1" customFormat="1" ht="12.95" customHeight="1" x14ac:dyDescent="0.3">
      <c r="A716" s="24" t="s">
        <v>23</v>
      </c>
      <c r="B716" s="24" t="s">
        <v>346</v>
      </c>
      <c r="C716" s="12" t="s">
        <v>579</v>
      </c>
      <c r="D716" s="54"/>
      <c r="E716" s="39" t="str">
        <f t="shared" si="37"/>
        <v>Еще фото</v>
      </c>
      <c r="F716" s="13" t="s">
        <v>56</v>
      </c>
      <c r="G716" s="24" t="s">
        <v>102</v>
      </c>
      <c r="H716" s="24" t="s">
        <v>90</v>
      </c>
      <c r="I716" s="24" t="s">
        <v>165</v>
      </c>
      <c r="J716" s="14" t="s">
        <v>28</v>
      </c>
      <c r="K716" s="15" t="s">
        <v>73</v>
      </c>
      <c r="L716" s="57"/>
      <c r="M716" s="14"/>
      <c r="N716" s="14" t="s">
        <v>43</v>
      </c>
      <c r="O716" s="14"/>
      <c r="P716" s="15" t="s">
        <v>295</v>
      </c>
      <c r="Q716" s="16">
        <v>16499</v>
      </c>
      <c r="R716" s="17">
        <v>45</v>
      </c>
      <c r="S716" s="18">
        <v>10435.6175</v>
      </c>
      <c r="T716" s="19" t="s">
        <v>98</v>
      </c>
      <c r="U716" s="20" t="s">
        <v>157</v>
      </c>
      <c r="V716" s="22">
        <v>37</v>
      </c>
      <c r="W716" s="22">
        <v>8</v>
      </c>
      <c r="X716" s="23"/>
    </row>
    <row r="717" spans="1:24" s="1" customFormat="1" ht="12.95" customHeight="1" x14ac:dyDescent="0.3">
      <c r="A717" s="24" t="s">
        <v>23</v>
      </c>
      <c r="B717" s="24" t="s">
        <v>346</v>
      </c>
      <c r="C717" s="12" t="s">
        <v>579</v>
      </c>
      <c r="D717" s="54"/>
      <c r="E717" s="39" t="str">
        <f t="shared" si="37"/>
        <v>Еще фото</v>
      </c>
      <c r="F717" s="13" t="s">
        <v>56</v>
      </c>
      <c r="G717" s="24" t="s">
        <v>102</v>
      </c>
      <c r="H717" s="24" t="s">
        <v>90</v>
      </c>
      <c r="I717" s="24" t="s">
        <v>165</v>
      </c>
      <c r="J717" s="14" t="s">
        <v>28</v>
      </c>
      <c r="K717" s="15" t="s">
        <v>73</v>
      </c>
      <c r="L717" s="57"/>
      <c r="M717" s="14"/>
      <c r="N717" s="14" t="s">
        <v>43</v>
      </c>
      <c r="O717" s="14"/>
      <c r="P717" s="15" t="s">
        <v>295</v>
      </c>
      <c r="Q717" s="16">
        <v>16499</v>
      </c>
      <c r="R717" s="17">
        <v>45</v>
      </c>
      <c r="S717" s="18">
        <v>10435.6175</v>
      </c>
      <c r="T717" s="19" t="s">
        <v>98</v>
      </c>
      <c r="U717" s="20" t="s">
        <v>108</v>
      </c>
      <c r="V717" s="28">
        <v>39.5</v>
      </c>
      <c r="W717" s="22">
        <v>12</v>
      </c>
      <c r="X717" s="23"/>
    </row>
    <row r="718" spans="1:24" s="1" customFormat="1" ht="12.95" customHeight="1" x14ac:dyDescent="0.3">
      <c r="A718" s="24" t="s">
        <v>23</v>
      </c>
      <c r="B718" s="24" t="s">
        <v>346</v>
      </c>
      <c r="C718" s="12" t="s">
        <v>579</v>
      </c>
      <c r="D718" s="54"/>
      <c r="E718" s="39" t="str">
        <f t="shared" si="37"/>
        <v>Еще фото</v>
      </c>
      <c r="F718" s="13" t="s">
        <v>56</v>
      </c>
      <c r="G718" s="24" t="s">
        <v>102</v>
      </c>
      <c r="H718" s="24" t="s">
        <v>90</v>
      </c>
      <c r="I718" s="24" t="s">
        <v>165</v>
      </c>
      <c r="J718" s="14" t="s">
        <v>28</v>
      </c>
      <c r="K718" s="15" t="s">
        <v>73</v>
      </c>
      <c r="L718" s="57"/>
      <c r="M718" s="14"/>
      <c r="N718" s="14" t="s">
        <v>43</v>
      </c>
      <c r="O718" s="14"/>
      <c r="P718" s="15" t="s">
        <v>295</v>
      </c>
      <c r="Q718" s="16">
        <v>16499</v>
      </c>
      <c r="R718" s="17">
        <v>45</v>
      </c>
      <c r="S718" s="18">
        <v>10435.6175</v>
      </c>
      <c r="T718" s="19" t="s">
        <v>98</v>
      </c>
      <c r="U718" s="20" t="s">
        <v>115</v>
      </c>
      <c r="V718" s="22">
        <v>40</v>
      </c>
      <c r="W718" s="22">
        <v>2</v>
      </c>
      <c r="X718" s="23"/>
    </row>
    <row r="719" spans="1:24" s="1" customFormat="1" ht="18" customHeight="1" x14ac:dyDescent="0.3">
      <c r="A719" s="24" t="s">
        <v>23</v>
      </c>
      <c r="B719" s="24" t="s">
        <v>346</v>
      </c>
      <c r="C719" s="12" t="s">
        <v>579</v>
      </c>
      <c r="D719" s="55"/>
      <c r="E719" s="39" t="str">
        <f t="shared" si="37"/>
        <v>Еще фото</v>
      </c>
      <c r="F719" s="13" t="s">
        <v>56</v>
      </c>
      <c r="G719" s="24" t="s">
        <v>102</v>
      </c>
      <c r="H719" s="24" t="s">
        <v>90</v>
      </c>
      <c r="I719" s="24" t="s">
        <v>165</v>
      </c>
      <c r="J719" s="14" t="s">
        <v>28</v>
      </c>
      <c r="K719" s="15" t="s">
        <v>73</v>
      </c>
      <c r="L719" s="58"/>
      <c r="M719" s="14"/>
      <c r="N719" s="14" t="s">
        <v>43</v>
      </c>
      <c r="O719" s="14"/>
      <c r="P719" s="15" t="s">
        <v>295</v>
      </c>
      <c r="Q719" s="16">
        <v>16499</v>
      </c>
      <c r="R719" s="17">
        <v>45</v>
      </c>
      <c r="S719" s="18">
        <v>10435.6175</v>
      </c>
      <c r="T719" s="19" t="s">
        <v>98</v>
      </c>
      <c r="U719" s="20" t="s">
        <v>116</v>
      </c>
      <c r="V719" s="28">
        <v>40.5</v>
      </c>
      <c r="W719" s="22">
        <v>8</v>
      </c>
      <c r="X719" s="23"/>
    </row>
    <row r="720" spans="1:24" s="1" customFormat="1" ht="108" customHeight="1" x14ac:dyDescent="0.3">
      <c r="A720" s="11" t="s">
        <v>23</v>
      </c>
      <c r="B720" s="11" t="s">
        <v>346</v>
      </c>
      <c r="C720" s="12" t="s">
        <v>580</v>
      </c>
      <c r="D720" s="27"/>
      <c r="E720" s="39" t="str">
        <f>HYPERLINK("https://www.google.ru/search?q=WS327KC&amp;newwindow=1&amp;tbm=isch","Еще фото")</f>
        <v>Еще фото</v>
      </c>
      <c r="F720" s="13" t="s">
        <v>56</v>
      </c>
      <c r="G720" s="11" t="s">
        <v>102</v>
      </c>
      <c r="H720" s="11" t="s">
        <v>90</v>
      </c>
      <c r="I720" s="14" t="s">
        <v>165</v>
      </c>
      <c r="J720" s="14" t="s">
        <v>28</v>
      </c>
      <c r="K720" s="15" t="s">
        <v>73</v>
      </c>
      <c r="L720" s="14" t="s">
        <v>578</v>
      </c>
      <c r="M720" s="14"/>
      <c r="N720" s="14" t="s">
        <v>31</v>
      </c>
      <c r="O720" s="14"/>
      <c r="P720" s="15" t="s">
        <v>581</v>
      </c>
      <c r="Q720" s="16">
        <v>16499</v>
      </c>
      <c r="R720" s="17">
        <v>45</v>
      </c>
      <c r="S720" s="18">
        <v>10435.6175</v>
      </c>
      <c r="T720" s="19" t="s">
        <v>98</v>
      </c>
      <c r="U720" s="20" t="s">
        <v>186</v>
      </c>
      <c r="V720" s="28">
        <v>35.5</v>
      </c>
      <c r="W720" s="22">
        <v>1</v>
      </c>
      <c r="X720" s="23"/>
    </row>
    <row r="721" spans="1:24" s="1" customFormat="1" ht="108" customHeight="1" x14ac:dyDescent="0.3">
      <c r="A721" s="11" t="s">
        <v>23</v>
      </c>
      <c r="B721" s="11" t="s">
        <v>346</v>
      </c>
      <c r="C721" s="12" t="s">
        <v>582</v>
      </c>
      <c r="D721" s="27"/>
      <c r="E721" s="39" t="str">
        <f>HYPERLINK("https://www.google.ru/search?q=WS327LA&amp;newwindow=1&amp;tbm=isch","Еще фото")</f>
        <v>Еще фото</v>
      </c>
      <c r="F721" s="13"/>
      <c r="G721" s="11" t="s">
        <v>102</v>
      </c>
      <c r="H721" s="11" t="s">
        <v>90</v>
      </c>
      <c r="I721" s="14" t="s">
        <v>165</v>
      </c>
      <c r="J721" s="14" t="s">
        <v>28</v>
      </c>
      <c r="K721" s="15" t="s">
        <v>73</v>
      </c>
      <c r="L721" s="14" t="s">
        <v>434</v>
      </c>
      <c r="M721" s="14"/>
      <c r="N721" s="14" t="s">
        <v>175</v>
      </c>
      <c r="O721" s="14"/>
      <c r="P721" s="15" t="s">
        <v>583</v>
      </c>
      <c r="Q721" s="16">
        <v>14799</v>
      </c>
      <c r="R721" s="17">
        <v>45</v>
      </c>
      <c r="S721" s="18">
        <v>9360.3674999999985</v>
      </c>
      <c r="T721" s="19" t="s">
        <v>98</v>
      </c>
      <c r="U721" s="20" t="s">
        <v>157</v>
      </c>
      <c r="V721" s="22">
        <v>37</v>
      </c>
      <c r="W721" s="22">
        <v>1</v>
      </c>
      <c r="X721" s="23"/>
    </row>
    <row r="722" spans="1:24" s="1" customFormat="1" ht="108" customHeight="1" x14ac:dyDescent="0.3">
      <c r="A722" s="11" t="s">
        <v>23</v>
      </c>
      <c r="B722" s="11" t="s">
        <v>584</v>
      </c>
      <c r="C722" s="12" t="s">
        <v>585</v>
      </c>
      <c r="D722" s="27"/>
      <c r="E722" s="39" t="str">
        <f>HYPERLINK("https://www.google.ru/search?q=WS327MB&amp;newwindow=1&amp;tbm=isch","Еще фото")</f>
        <v>Еще фото</v>
      </c>
      <c r="F722" s="13"/>
      <c r="G722" s="11" t="s">
        <v>102</v>
      </c>
      <c r="H722" s="11" t="s">
        <v>90</v>
      </c>
      <c r="I722" s="14" t="s">
        <v>165</v>
      </c>
      <c r="J722" s="14" t="s">
        <v>28</v>
      </c>
      <c r="K722" s="15" t="s">
        <v>73</v>
      </c>
      <c r="L722" s="14" t="s">
        <v>586</v>
      </c>
      <c r="M722" s="14"/>
      <c r="N722" s="14" t="s">
        <v>587</v>
      </c>
      <c r="O722" s="14"/>
      <c r="P722" s="15" t="s">
        <v>364</v>
      </c>
      <c r="Q722" s="16">
        <v>15799</v>
      </c>
      <c r="R722" s="17">
        <v>45</v>
      </c>
      <c r="S722" s="18">
        <v>9992.8675000000003</v>
      </c>
      <c r="T722" s="19" t="s">
        <v>98</v>
      </c>
      <c r="U722" s="20" t="s">
        <v>170</v>
      </c>
      <c r="V722" s="22">
        <v>36</v>
      </c>
      <c r="W722" s="22">
        <v>1</v>
      </c>
      <c r="X722" s="23"/>
    </row>
    <row r="723" spans="1:24" s="1" customFormat="1" ht="108" customHeight="1" x14ac:dyDescent="0.3">
      <c r="A723" s="11" t="s">
        <v>23</v>
      </c>
      <c r="B723" s="11" t="s">
        <v>584</v>
      </c>
      <c r="C723" s="12" t="s">
        <v>588</v>
      </c>
      <c r="D723" s="27"/>
      <c r="E723" s="39" t="str">
        <f>HYPERLINK("https://www.google.ru/search?q=WS327NA&amp;newwindow=1&amp;tbm=isch","Еще фото")</f>
        <v>Еще фото</v>
      </c>
      <c r="F723" s="13"/>
      <c r="G723" s="11" t="s">
        <v>102</v>
      </c>
      <c r="H723" s="11" t="s">
        <v>90</v>
      </c>
      <c r="I723" s="14" t="s">
        <v>165</v>
      </c>
      <c r="J723" s="14" t="s">
        <v>28</v>
      </c>
      <c r="K723" s="15" t="s">
        <v>73</v>
      </c>
      <c r="L723" s="14" t="s">
        <v>589</v>
      </c>
      <c r="M723" s="14"/>
      <c r="N723" s="14" t="s">
        <v>58</v>
      </c>
      <c r="O723" s="14"/>
      <c r="P723" s="15" t="s">
        <v>364</v>
      </c>
      <c r="Q723" s="16">
        <v>14999</v>
      </c>
      <c r="R723" s="17">
        <v>45</v>
      </c>
      <c r="S723" s="18">
        <v>9486.8675000000003</v>
      </c>
      <c r="T723" s="19" t="s">
        <v>98</v>
      </c>
      <c r="U723" s="20" t="s">
        <v>186</v>
      </c>
      <c r="V723" s="28">
        <v>35.5</v>
      </c>
      <c r="W723" s="22">
        <v>1</v>
      </c>
      <c r="X723" s="23"/>
    </row>
    <row r="724" spans="1:24" s="1" customFormat="1" ht="51.95" customHeight="1" x14ac:dyDescent="0.3">
      <c r="A724" s="11" t="s">
        <v>23</v>
      </c>
      <c r="B724" s="11" t="s">
        <v>346</v>
      </c>
      <c r="C724" s="12" t="s">
        <v>590</v>
      </c>
      <c r="D724" s="59"/>
      <c r="E724" s="39" t="str">
        <f>HYPERLINK("https://www.google.ru/search?q=WS327PJ&amp;newwindow=1&amp;tbm=isch","Еще фото")</f>
        <v>Еще фото</v>
      </c>
      <c r="F724" s="13" t="s">
        <v>56</v>
      </c>
      <c r="G724" s="11" t="s">
        <v>102</v>
      </c>
      <c r="H724" s="11" t="s">
        <v>90</v>
      </c>
      <c r="I724" s="14" t="s">
        <v>165</v>
      </c>
      <c r="J724" s="14" t="s">
        <v>28</v>
      </c>
      <c r="K724" s="15" t="s">
        <v>73</v>
      </c>
      <c r="L724" s="56" t="s">
        <v>586</v>
      </c>
      <c r="M724" s="14"/>
      <c r="N724" s="14" t="s">
        <v>43</v>
      </c>
      <c r="O724" s="14"/>
      <c r="P724" s="15" t="s">
        <v>299</v>
      </c>
      <c r="Q724" s="16">
        <v>16499</v>
      </c>
      <c r="R724" s="17">
        <v>45</v>
      </c>
      <c r="S724" s="18">
        <v>10435.6175</v>
      </c>
      <c r="T724" s="19" t="s">
        <v>98</v>
      </c>
      <c r="U724" s="20" t="s">
        <v>157</v>
      </c>
      <c r="V724" s="22">
        <v>37</v>
      </c>
      <c r="W724" s="22">
        <v>1</v>
      </c>
      <c r="X724" s="23"/>
    </row>
    <row r="725" spans="1:24" s="1" customFormat="1" ht="60.95" customHeight="1" x14ac:dyDescent="0.3">
      <c r="A725" s="24" t="s">
        <v>23</v>
      </c>
      <c r="B725" s="24" t="s">
        <v>346</v>
      </c>
      <c r="C725" s="12" t="s">
        <v>590</v>
      </c>
      <c r="D725" s="60"/>
      <c r="E725" s="39" t="str">
        <f>HYPERLINK("https://www.google.ru/search?q=WS327PJ&amp;newwindow=1&amp;tbm=isch","Еще фото")</f>
        <v>Еще фото</v>
      </c>
      <c r="F725" s="13" t="s">
        <v>56</v>
      </c>
      <c r="G725" s="24" t="s">
        <v>102</v>
      </c>
      <c r="H725" s="24" t="s">
        <v>90</v>
      </c>
      <c r="I725" s="24" t="s">
        <v>165</v>
      </c>
      <c r="J725" s="14" t="s">
        <v>28</v>
      </c>
      <c r="K725" s="15" t="s">
        <v>73</v>
      </c>
      <c r="L725" s="58"/>
      <c r="M725" s="14"/>
      <c r="N725" s="14" t="s">
        <v>43</v>
      </c>
      <c r="O725" s="14"/>
      <c r="P725" s="15" t="s">
        <v>299</v>
      </c>
      <c r="Q725" s="16">
        <v>16499</v>
      </c>
      <c r="R725" s="17">
        <v>45</v>
      </c>
      <c r="S725" s="18">
        <v>10435.6175</v>
      </c>
      <c r="T725" s="19" t="s">
        <v>98</v>
      </c>
      <c r="U725" s="20" t="s">
        <v>112</v>
      </c>
      <c r="V725" s="22">
        <v>38</v>
      </c>
      <c r="W725" s="22">
        <v>1</v>
      </c>
      <c r="X725" s="23"/>
    </row>
    <row r="726" spans="1:24" s="1" customFormat="1" ht="108" customHeight="1" x14ac:dyDescent="0.3">
      <c r="A726" s="11" t="s">
        <v>23</v>
      </c>
      <c r="B726" s="11" t="s">
        <v>346</v>
      </c>
      <c r="C726" s="12" t="s">
        <v>591</v>
      </c>
      <c r="D726" s="27"/>
      <c r="E726" s="39" t="str">
        <f>HYPERLINK("https://www.google.ru/search?q=WS327TBB&amp;newwindow=1&amp;tbm=isch","Еще фото")</f>
        <v>Еще фото</v>
      </c>
      <c r="F726" s="13"/>
      <c r="G726" s="11" t="s">
        <v>102</v>
      </c>
      <c r="H726" s="11" t="s">
        <v>90</v>
      </c>
      <c r="I726" s="14" t="s">
        <v>165</v>
      </c>
      <c r="J726" s="14" t="s">
        <v>28</v>
      </c>
      <c r="K726" s="15" t="s">
        <v>73</v>
      </c>
      <c r="L726" s="14" t="s">
        <v>592</v>
      </c>
      <c r="M726" s="14"/>
      <c r="N726" s="14" t="s">
        <v>175</v>
      </c>
      <c r="O726" s="14"/>
      <c r="P726" s="15" t="s">
        <v>593</v>
      </c>
      <c r="Q726" s="16">
        <v>14499</v>
      </c>
      <c r="R726" s="17">
        <v>45</v>
      </c>
      <c r="S726" s="18">
        <v>9170.6174999999985</v>
      </c>
      <c r="T726" s="19" t="s">
        <v>98</v>
      </c>
      <c r="U726" s="20" t="s">
        <v>108</v>
      </c>
      <c r="V726" s="28">
        <v>39.5</v>
      </c>
      <c r="W726" s="22">
        <v>1</v>
      </c>
      <c r="X726" s="23"/>
    </row>
    <row r="727" spans="1:24" s="1" customFormat="1" ht="21" customHeight="1" x14ac:dyDescent="0.3">
      <c r="A727" s="11" t="s">
        <v>23</v>
      </c>
      <c r="B727" s="11" t="s">
        <v>594</v>
      </c>
      <c r="C727" s="25" t="s">
        <v>595</v>
      </c>
      <c r="D727" s="53"/>
      <c r="E727" s="39" t="str">
        <f>HYPERLINK("https://www.google.ru/search?q=MT41501-AG&amp;newwindow=1&amp;tbm=isch","Еще фото")</f>
        <v>Еще фото</v>
      </c>
      <c r="F727" s="13"/>
      <c r="G727" s="11" t="s">
        <v>596</v>
      </c>
      <c r="H727" s="11" t="s">
        <v>27</v>
      </c>
      <c r="I727" s="14" t="s">
        <v>597</v>
      </c>
      <c r="J727" s="14" t="s">
        <v>28</v>
      </c>
      <c r="K727" s="15" t="s">
        <v>29</v>
      </c>
      <c r="L727" s="56" t="s">
        <v>598</v>
      </c>
      <c r="M727" s="14"/>
      <c r="N727" s="14" t="s">
        <v>43</v>
      </c>
      <c r="O727" s="14"/>
      <c r="P727" s="15" t="s">
        <v>599</v>
      </c>
      <c r="Q727" s="16">
        <v>7599</v>
      </c>
      <c r="R727" s="17">
        <v>45</v>
      </c>
      <c r="S727" s="18">
        <v>4806.3674999999994</v>
      </c>
      <c r="T727" s="19" t="s">
        <v>33</v>
      </c>
      <c r="U727" s="20" t="s">
        <v>34</v>
      </c>
      <c r="V727" s="21" t="s">
        <v>600</v>
      </c>
      <c r="W727" s="22">
        <v>8</v>
      </c>
      <c r="X727" s="23"/>
    </row>
    <row r="728" spans="1:24" s="1" customFormat="1" ht="21" customHeight="1" x14ac:dyDescent="0.3">
      <c r="A728" s="24" t="s">
        <v>23</v>
      </c>
      <c r="B728" s="24" t="s">
        <v>594</v>
      </c>
      <c r="C728" s="26" t="s">
        <v>595</v>
      </c>
      <c r="D728" s="54"/>
      <c r="E728" s="39" t="str">
        <f>HYPERLINK("https://www.google.ru/search?q=MT41501-AG&amp;newwindow=1&amp;tbm=isch","Еще фото")</f>
        <v>Еще фото</v>
      </c>
      <c r="F728" s="13"/>
      <c r="G728" s="24" t="s">
        <v>596</v>
      </c>
      <c r="H728" s="24" t="s">
        <v>27</v>
      </c>
      <c r="I728" s="24" t="s">
        <v>597</v>
      </c>
      <c r="J728" s="14" t="s">
        <v>28</v>
      </c>
      <c r="K728" s="15" t="s">
        <v>29</v>
      </c>
      <c r="L728" s="57"/>
      <c r="M728" s="14"/>
      <c r="N728" s="14" t="s">
        <v>43</v>
      </c>
      <c r="O728" s="14"/>
      <c r="P728" s="15" t="s">
        <v>599</v>
      </c>
      <c r="Q728" s="16">
        <v>7599</v>
      </c>
      <c r="R728" s="17">
        <v>45</v>
      </c>
      <c r="S728" s="18">
        <v>4806.3674999999994</v>
      </c>
      <c r="T728" s="19" t="s">
        <v>33</v>
      </c>
      <c r="U728" s="20" t="s">
        <v>36</v>
      </c>
      <c r="V728" s="21" t="s">
        <v>601</v>
      </c>
      <c r="W728" s="22">
        <v>16</v>
      </c>
      <c r="X728" s="23"/>
    </row>
    <row r="729" spans="1:24" s="1" customFormat="1" ht="21" customHeight="1" x14ac:dyDescent="0.3">
      <c r="A729" s="24" t="s">
        <v>23</v>
      </c>
      <c r="B729" s="24" t="s">
        <v>594</v>
      </c>
      <c r="C729" s="26" t="s">
        <v>595</v>
      </c>
      <c r="D729" s="54"/>
      <c r="E729" s="39" t="str">
        <f>HYPERLINK("https://www.google.ru/search?q=MT41501-AG&amp;newwindow=1&amp;tbm=isch","Еще фото")</f>
        <v>Еще фото</v>
      </c>
      <c r="F729" s="13"/>
      <c r="G729" s="24" t="s">
        <v>596</v>
      </c>
      <c r="H729" s="24" t="s">
        <v>27</v>
      </c>
      <c r="I729" s="24" t="s">
        <v>597</v>
      </c>
      <c r="J729" s="14" t="s">
        <v>28</v>
      </c>
      <c r="K729" s="15" t="s">
        <v>29</v>
      </c>
      <c r="L729" s="57"/>
      <c r="M729" s="14"/>
      <c r="N729" s="14" t="s">
        <v>43</v>
      </c>
      <c r="O729" s="14"/>
      <c r="P729" s="15" t="s">
        <v>599</v>
      </c>
      <c r="Q729" s="16">
        <v>7599</v>
      </c>
      <c r="R729" s="17">
        <v>45</v>
      </c>
      <c r="S729" s="18">
        <v>4806.3674999999994</v>
      </c>
      <c r="T729" s="19" t="s">
        <v>33</v>
      </c>
      <c r="U729" s="20" t="s">
        <v>38</v>
      </c>
      <c r="V729" s="21" t="s">
        <v>602</v>
      </c>
      <c r="W729" s="22">
        <v>21</v>
      </c>
      <c r="X729" s="23"/>
    </row>
    <row r="730" spans="1:24" s="1" customFormat="1" ht="21" customHeight="1" x14ac:dyDescent="0.3">
      <c r="A730" s="24" t="s">
        <v>23</v>
      </c>
      <c r="B730" s="24" t="s">
        <v>594</v>
      </c>
      <c r="C730" s="26" t="s">
        <v>595</v>
      </c>
      <c r="D730" s="54"/>
      <c r="E730" s="39" t="str">
        <f>HYPERLINK("https://www.google.ru/search?q=MT41501-AG&amp;newwindow=1&amp;tbm=isch","Еще фото")</f>
        <v>Еще фото</v>
      </c>
      <c r="F730" s="13"/>
      <c r="G730" s="24" t="s">
        <v>596</v>
      </c>
      <c r="H730" s="24" t="s">
        <v>27</v>
      </c>
      <c r="I730" s="24" t="s">
        <v>597</v>
      </c>
      <c r="J730" s="14" t="s">
        <v>28</v>
      </c>
      <c r="K730" s="15" t="s">
        <v>29</v>
      </c>
      <c r="L730" s="57"/>
      <c r="M730" s="14"/>
      <c r="N730" s="14" t="s">
        <v>43</v>
      </c>
      <c r="O730" s="14"/>
      <c r="P730" s="15" t="s">
        <v>599</v>
      </c>
      <c r="Q730" s="16">
        <v>7599</v>
      </c>
      <c r="R730" s="17">
        <v>45</v>
      </c>
      <c r="S730" s="18">
        <v>4806.3674999999994</v>
      </c>
      <c r="T730" s="19" t="s">
        <v>33</v>
      </c>
      <c r="U730" s="20" t="s">
        <v>40</v>
      </c>
      <c r="V730" s="21" t="s">
        <v>603</v>
      </c>
      <c r="W730" s="22">
        <v>11</v>
      </c>
      <c r="X730" s="23"/>
    </row>
    <row r="731" spans="1:24" s="1" customFormat="1" ht="32.1" customHeight="1" x14ac:dyDescent="0.3">
      <c r="A731" s="24" t="s">
        <v>23</v>
      </c>
      <c r="B731" s="24" t="s">
        <v>594</v>
      </c>
      <c r="C731" s="26" t="s">
        <v>595</v>
      </c>
      <c r="D731" s="55"/>
      <c r="E731" s="39" t="str">
        <f>HYPERLINK("https://www.google.ru/search?q=MT41501-AG&amp;newwindow=1&amp;tbm=isch","Еще фото")</f>
        <v>Еще фото</v>
      </c>
      <c r="F731" s="13"/>
      <c r="G731" s="24" t="s">
        <v>596</v>
      </c>
      <c r="H731" s="24" t="s">
        <v>27</v>
      </c>
      <c r="I731" s="24" t="s">
        <v>597</v>
      </c>
      <c r="J731" s="14" t="s">
        <v>28</v>
      </c>
      <c r="K731" s="15" t="s">
        <v>29</v>
      </c>
      <c r="L731" s="58"/>
      <c r="M731" s="14"/>
      <c r="N731" s="14" t="s">
        <v>43</v>
      </c>
      <c r="O731" s="14"/>
      <c r="P731" s="15" t="s">
        <v>599</v>
      </c>
      <c r="Q731" s="16">
        <v>7599</v>
      </c>
      <c r="R731" s="17">
        <v>45</v>
      </c>
      <c r="S731" s="18">
        <v>4806.3674999999994</v>
      </c>
      <c r="T731" s="19" t="s">
        <v>33</v>
      </c>
      <c r="U731" s="20" t="s">
        <v>44</v>
      </c>
      <c r="V731" s="21" t="s">
        <v>45</v>
      </c>
      <c r="W731" s="22">
        <v>2</v>
      </c>
      <c r="X731" s="23"/>
    </row>
    <row r="732" spans="1:24" s="1" customFormat="1" ht="26.1" customHeight="1" x14ac:dyDescent="0.3">
      <c r="A732" s="11" t="s">
        <v>23</v>
      </c>
      <c r="B732" s="11" t="s">
        <v>604</v>
      </c>
      <c r="C732" s="12" t="s">
        <v>605</v>
      </c>
      <c r="D732" s="53"/>
      <c r="E732" s="39" t="str">
        <f>HYPERLINK("https://www.google.ru/search?q=MT41534-AHH&amp;newwindow=1&amp;tbm=isch","Еще фото")</f>
        <v>Еще фото</v>
      </c>
      <c r="F732" s="13"/>
      <c r="G732" s="11" t="s">
        <v>596</v>
      </c>
      <c r="H732" s="11" t="s">
        <v>27</v>
      </c>
      <c r="I732" s="14" t="s">
        <v>597</v>
      </c>
      <c r="J732" s="14" t="s">
        <v>28</v>
      </c>
      <c r="K732" s="15" t="s">
        <v>29</v>
      </c>
      <c r="L732" s="56" t="s">
        <v>606</v>
      </c>
      <c r="M732" s="14"/>
      <c r="N732" s="14" t="s">
        <v>43</v>
      </c>
      <c r="O732" s="14"/>
      <c r="P732" s="15" t="s">
        <v>62</v>
      </c>
      <c r="Q732" s="16">
        <v>11299</v>
      </c>
      <c r="R732" s="17">
        <v>45</v>
      </c>
      <c r="S732" s="18">
        <v>7146.6174999999994</v>
      </c>
      <c r="T732" s="19" t="s">
        <v>33</v>
      </c>
      <c r="U732" s="20" t="s">
        <v>34</v>
      </c>
      <c r="V732" s="21" t="s">
        <v>600</v>
      </c>
      <c r="W732" s="22">
        <v>4</v>
      </c>
      <c r="X732" s="23"/>
    </row>
    <row r="733" spans="1:24" s="1" customFormat="1" ht="26.1" customHeight="1" x14ac:dyDescent="0.3">
      <c r="A733" s="24" t="s">
        <v>23</v>
      </c>
      <c r="B733" s="24" t="s">
        <v>604</v>
      </c>
      <c r="C733" s="12" t="s">
        <v>605</v>
      </c>
      <c r="D733" s="54"/>
      <c r="E733" s="39" t="str">
        <f>HYPERLINK("https://www.google.ru/search?q=MT41534-AHH&amp;newwindow=1&amp;tbm=isch","Еще фото")</f>
        <v>Еще фото</v>
      </c>
      <c r="F733" s="13"/>
      <c r="G733" s="24" t="s">
        <v>596</v>
      </c>
      <c r="H733" s="24" t="s">
        <v>27</v>
      </c>
      <c r="I733" s="24" t="s">
        <v>597</v>
      </c>
      <c r="J733" s="14" t="s">
        <v>28</v>
      </c>
      <c r="K733" s="15" t="s">
        <v>29</v>
      </c>
      <c r="L733" s="57"/>
      <c r="M733" s="14"/>
      <c r="N733" s="14" t="s">
        <v>43</v>
      </c>
      <c r="O733" s="14"/>
      <c r="P733" s="15" t="s">
        <v>62</v>
      </c>
      <c r="Q733" s="16">
        <v>11299</v>
      </c>
      <c r="R733" s="17">
        <v>45</v>
      </c>
      <c r="S733" s="18">
        <v>7146.6174999999994</v>
      </c>
      <c r="T733" s="19" t="s">
        <v>33</v>
      </c>
      <c r="U733" s="20" t="s">
        <v>36</v>
      </c>
      <c r="V733" s="21" t="s">
        <v>601</v>
      </c>
      <c r="W733" s="22">
        <v>9</v>
      </c>
      <c r="X733" s="23"/>
    </row>
    <row r="734" spans="1:24" s="1" customFormat="1" ht="26.1" customHeight="1" x14ac:dyDescent="0.3">
      <c r="A734" s="24" t="s">
        <v>23</v>
      </c>
      <c r="B734" s="24" t="s">
        <v>604</v>
      </c>
      <c r="C734" s="12" t="s">
        <v>605</v>
      </c>
      <c r="D734" s="54"/>
      <c r="E734" s="39" t="str">
        <f>HYPERLINK("https://www.google.ru/search?q=MT41534-AHH&amp;newwindow=1&amp;tbm=isch","Еще фото")</f>
        <v>Еще фото</v>
      </c>
      <c r="F734" s="13"/>
      <c r="G734" s="24" t="s">
        <v>596</v>
      </c>
      <c r="H734" s="24" t="s">
        <v>27</v>
      </c>
      <c r="I734" s="24" t="s">
        <v>597</v>
      </c>
      <c r="J734" s="14" t="s">
        <v>28</v>
      </c>
      <c r="K734" s="15" t="s">
        <v>29</v>
      </c>
      <c r="L734" s="57"/>
      <c r="M734" s="14"/>
      <c r="N734" s="14" t="s">
        <v>43</v>
      </c>
      <c r="O734" s="14"/>
      <c r="P734" s="15" t="s">
        <v>62</v>
      </c>
      <c r="Q734" s="16">
        <v>11299</v>
      </c>
      <c r="R734" s="17">
        <v>45</v>
      </c>
      <c r="S734" s="18">
        <v>7146.6174999999994</v>
      </c>
      <c r="T734" s="19" t="s">
        <v>33</v>
      </c>
      <c r="U734" s="20" t="s">
        <v>38</v>
      </c>
      <c r="V734" s="21" t="s">
        <v>602</v>
      </c>
      <c r="W734" s="22">
        <v>9</v>
      </c>
      <c r="X734" s="23"/>
    </row>
    <row r="735" spans="1:24" s="1" customFormat="1" ht="26.1" customHeight="1" x14ac:dyDescent="0.3">
      <c r="A735" s="24" t="s">
        <v>23</v>
      </c>
      <c r="B735" s="24" t="s">
        <v>604</v>
      </c>
      <c r="C735" s="12" t="s">
        <v>605</v>
      </c>
      <c r="D735" s="55"/>
      <c r="E735" s="39" t="str">
        <f>HYPERLINK("https://www.google.ru/search?q=MT41534-AHH&amp;newwindow=1&amp;tbm=isch","Еще фото")</f>
        <v>Еще фото</v>
      </c>
      <c r="F735" s="13"/>
      <c r="G735" s="24" t="s">
        <v>596</v>
      </c>
      <c r="H735" s="24" t="s">
        <v>27</v>
      </c>
      <c r="I735" s="24" t="s">
        <v>597</v>
      </c>
      <c r="J735" s="14" t="s">
        <v>28</v>
      </c>
      <c r="K735" s="15" t="s">
        <v>29</v>
      </c>
      <c r="L735" s="58"/>
      <c r="M735" s="14"/>
      <c r="N735" s="14" t="s">
        <v>43</v>
      </c>
      <c r="O735" s="14"/>
      <c r="P735" s="15" t="s">
        <v>62</v>
      </c>
      <c r="Q735" s="16">
        <v>11299</v>
      </c>
      <c r="R735" s="17">
        <v>45</v>
      </c>
      <c r="S735" s="18">
        <v>7146.6174999999994</v>
      </c>
      <c r="T735" s="19" t="s">
        <v>33</v>
      </c>
      <c r="U735" s="20" t="s">
        <v>40</v>
      </c>
      <c r="V735" s="21" t="s">
        <v>603</v>
      </c>
      <c r="W735" s="22">
        <v>4</v>
      </c>
      <c r="X735" s="23"/>
    </row>
    <row r="736" spans="1:24" s="1" customFormat="1" ht="21" customHeight="1" x14ac:dyDescent="0.3">
      <c r="A736" s="11" t="s">
        <v>23</v>
      </c>
      <c r="B736" s="11" t="s">
        <v>607</v>
      </c>
      <c r="C736" s="25" t="s">
        <v>608</v>
      </c>
      <c r="D736" s="53"/>
      <c r="E736" s="39" t="str">
        <f>HYPERLINK("https://www.google.ru/search?q=MT41915-AG&amp;newwindow=1&amp;tbm=isch","Еще фото")</f>
        <v>Еще фото</v>
      </c>
      <c r="F736" s="13"/>
      <c r="G736" s="11" t="s">
        <v>609</v>
      </c>
      <c r="H736" s="11" t="s">
        <v>27</v>
      </c>
      <c r="I736" s="14" t="s">
        <v>597</v>
      </c>
      <c r="J736" s="14" t="s">
        <v>104</v>
      </c>
      <c r="K736" s="15" t="s">
        <v>29</v>
      </c>
      <c r="L736" s="56" t="s">
        <v>610</v>
      </c>
      <c r="M736" s="14"/>
      <c r="N736" s="14" t="s">
        <v>43</v>
      </c>
      <c r="O736" s="14"/>
      <c r="P736" s="15" t="s">
        <v>611</v>
      </c>
      <c r="Q736" s="16">
        <v>7199</v>
      </c>
      <c r="R736" s="17">
        <v>45</v>
      </c>
      <c r="S736" s="18">
        <v>4553.3674999999994</v>
      </c>
      <c r="T736" s="19" t="s">
        <v>33</v>
      </c>
      <c r="U736" s="20" t="s">
        <v>34</v>
      </c>
      <c r="V736" s="21" t="s">
        <v>600</v>
      </c>
      <c r="W736" s="22">
        <v>10</v>
      </c>
      <c r="X736" s="23"/>
    </row>
    <row r="737" spans="1:24" s="1" customFormat="1" ht="21" customHeight="1" x14ac:dyDescent="0.3">
      <c r="A737" s="24" t="s">
        <v>23</v>
      </c>
      <c r="B737" s="24" t="s">
        <v>607</v>
      </c>
      <c r="C737" s="26" t="s">
        <v>608</v>
      </c>
      <c r="D737" s="54"/>
      <c r="E737" s="39" t="str">
        <f>HYPERLINK("https://www.google.ru/search?q=MT41915-AG&amp;newwindow=1&amp;tbm=isch","Еще фото")</f>
        <v>Еще фото</v>
      </c>
      <c r="F737" s="13"/>
      <c r="G737" s="24" t="s">
        <v>609</v>
      </c>
      <c r="H737" s="24" t="s">
        <v>27</v>
      </c>
      <c r="I737" s="24" t="s">
        <v>597</v>
      </c>
      <c r="J737" s="14" t="s">
        <v>104</v>
      </c>
      <c r="K737" s="15" t="s">
        <v>29</v>
      </c>
      <c r="L737" s="57"/>
      <c r="M737" s="14"/>
      <c r="N737" s="14" t="s">
        <v>43</v>
      </c>
      <c r="O737" s="14"/>
      <c r="P737" s="15" t="s">
        <v>611</v>
      </c>
      <c r="Q737" s="16">
        <v>7199</v>
      </c>
      <c r="R737" s="17">
        <v>45</v>
      </c>
      <c r="S737" s="18">
        <v>4553.3674999999994</v>
      </c>
      <c r="T737" s="19" t="s">
        <v>33</v>
      </c>
      <c r="U737" s="20" t="s">
        <v>36</v>
      </c>
      <c r="V737" s="21" t="s">
        <v>601</v>
      </c>
      <c r="W737" s="22">
        <v>20</v>
      </c>
      <c r="X737" s="23"/>
    </row>
    <row r="738" spans="1:24" s="1" customFormat="1" ht="21" customHeight="1" x14ac:dyDescent="0.3">
      <c r="A738" s="24" t="s">
        <v>23</v>
      </c>
      <c r="B738" s="24" t="s">
        <v>607</v>
      </c>
      <c r="C738" s="26" t="s">
        <v>608</v>
      </c>
      <c r="D738" s="54"/>
      <c r="E738" s="39" t="str">
        <f>HYPERLINK("https://www.google.ru/search?q=MT41915-AG&amp;newwindow=1&amp;tbm=isch","Еще фото")</f>
        <v>Еще фото</v>
      </c>
      <c r="F738" s="13"/>
      <c r="G738" s="24" t="s">
        <v>609</v>
      </c>
      <c r="H738" s="24" t="s">
        <v>27</v>
      </c>
      <c r="I738" s="24" t="s">
        <v>597</v>
      </c>
      <c r="J738" s="14" t="s">
        <v>104</v>
      </c>
      <c r="K738" s="15" t="s">
        <v>29</v>
      </c>
      <c r="L738" s="57"/>
      <c r="M738" s="14"/>
      <c r="N738" s="14" t="s">
        <v>43</v>
      </c>
      <c r="O738" s="14"/>
      <c r="P738" s="15" t="s">
        <v>611</v>
      </c>
      <c r="Q738" s="16">
        <v>7199</v>
      </c>
      <c r="R738" s="17">
        <v>45</v>
      </c>
      <c r="S738" s="18">
        <v>4553.3674999999994</v>
      </c>
      <c r="T738" s="19" t="s">
        <v>33</v>
      </c>
      <c r="U738" s="20" t="s">
        <v>38</v>
      </c>
      <c r="V738" s="21" t="s">
        <v>602</v>
      </c>
      <c r="W738" s="22">
        <v>19</v>
      </c>
      <c r="X738" s="23"/>
    </row>
    <row r="739" spans="1:24" s="1" customFormat="1" ht="21" customHeight="1" x14ac:dyDescent="0.3">
      <c r="A739" s="24" t="s">
        <v>23</v>
      </c>
      <c r="B739" s="24" t="s">
        <v>607</v>
      </c>
      <c r="C739" s="26" t="s">
        <v>608</v>
      </c>
      <c r="D739" s="54"/>
      <c r="E739" s="39" t="str">
        <f>HYPERLINK("https://www.google.ru/search?q=MT41915-AG&amp;newwindow=1&amp;tbm=isch","Еще фото")</f>
        <v>Еще фото</v>
      </c>
      <c r="F739" s="13"/>
      <c r="G739" s="24" t="s">
        <v>609</v>
      </c>
      <c r="H739" s="24" t="s">
        <v>27</v>
      </c>
      <c r="I739" s="24" t="s">
        <v>597</v>
      </c>
      <c r="J739" s="14" t="s">
        <v>104</v>
      </c>
      <c r="K739" s="15" t="s">
        <v>29</v>
      </c>
      <c r="L739" s="57"/>
      <c r="M739" s="14"/>
      <c r="N739" s="14" t="s">
        <v>43</v>
      </c>
      <c r="O739" s="14"/>
      <c r="P739" s="15" t="s">
        <v>611</v>
      </c>
      <c r="Q739" s="16">
        <v>7199</v>
      </c>
      <c r="R739" s="17">
        <v>45</v>
      </c>
      <c r="S739" s="18">
        <v>4553.3674999999994</v>
      </c>
      <c r="T739" s="19" t="s">
        <v>33</v>
      </c>
      <c r="U739" s="20" t="s">
        <v>40</v>
      </c>
      <c r="V739" s="21" t="s">
        <v>603</v>
      </c>
      <c r="W739" s="22">
        <v>9</v>
      </c>
      <c r="X739" s="23"/>
    </row>
    <row r="740" spans="1:24" s="1" customFormat="1" ht="32.1" customHeight="1" x14ac:dyDescent="0.3">
      <c r="A740" s="24" t="s">
        <v>23</v>
      </c>
      <c r="B740" s="24" t="s">
        <v>607</v>
      </c>
      <c r="C740" s="26" t="s">
        <v>608</v>
      </c>
      <c r="D740" s="55"/>
      <c r="E740" s="39" t="str">
        <f>HYPERLINK("https://www.google.ru/search?q=MT41915-AG&amp;newwindow=1&amp;tbm=isch","Еще фото")</f>
        <v>Еще фото</v>
      </c>
      <c r="F740" s="13"/>
      <c r="G740" s="24" t="s">
        <v>609</v>
      </c>
      <c r="H740" s="24" t="s">
        <v>27</v>
      </c>
      <c r="I740" s="24" t="s">
        <v>597</v>
      </c>
      <c r="J740" s="14" t="s">
        <v>104</v>
      </c>
      <c r="K740" s="15" t="s">
        <v>29</v>
      </c>
      <c r="L740" s="58"/>
      <c r="M740" s="14"/>
      <c r="N740" s="14" t="s">
        <v>43</v>
      </c>
      <c r="O740" s="14"/>
      <c r="P740" s="15" t="s">
        <v>611</v>
      </c>
      <c r="Q740" s="16">
        <v>7199</v>
      </c>
      <c r="R740" s="17">
        <v>45</v>
      </c>
      <c r="S740" s="18">
        <v>4553.3674999999994</v>
      </c>
      <c r="T740" s="19" t="s">
        <v>33</v>
      </c>
      <c r="U740" s="20" t="s">
        <v>44</v>
      </c>
      <c r="V740" s="21" t="s">
        <v>45</v>
      </c>
      <c r="W740" s="22">
        <v>2</v>
      </c>
      <c r="X740" s="23"/>
    </row>
    <row r="741" spans="1:24" s="1" customFormat="1" ht="26.1" customHeight="1" x14ac:dyDescent="0.3">
      <c r="A741" s="11" t="s">
        <v>23</v>
      </c>
      <c r="B741" s="11" t="s">
        <v>607</v>
      </c>
      <c r="C741" s="12" t="s">
        <v>612</v>
      </c>
      <c r="D741" s="53"/>
      <c r="E741" s="39" t="str">
        <f>HYPERLINK("https://www.google.ru/search?q=MT41915-BKH&amp;newwindow=1&amp;tbm=isch","Еще фото")</f>
        <v>Еще фото</v>
      </c>
      <c r="F741" s="13"/>
      <c r="G741" s="11" t="s">
        <v>609</v>
      </c>
      <c r="H741" s="11" t="s">
        <v>27</v>
      </c>
      <c r="I741" s="14" t="s">
        <v>597</v>
      </c>
      <c r="J741" s="14" t="s">
        <v>104</v>
      </c>
      <c r="K741" s="15" t="s">
        <v>29</v>
      </c>
      <c r="L741" s="56" t="s">
        <v>610</v>
      </c>
      <c r="M741" s="14"/>
      <c r="N741" s="14" t="s">
        <v>31</v>
      </c>
      <c r="O741" s="14"/>
      <c r="P741" s="15" t="s">
        <v>611</v>
      </c>
      <c r="Q741" s="16">
        <v>7199</v>
      </c>
      <c r="R741" s="17">
        <v>45</v>
      </c>
      <c r="S741" s="18">
        <v>4553.3674999999994</v>
      </c>
      <c r="T741" s="19" t="s">
        <v>33</v>
      </c>
      <c r="U741" s="20" t="s">
        <v>34</v>
      </c>
      <c r="V741" s="21" t="s">
        <v>600</v>
      </c>
      <c r="W741" s="22">
        <v>8</v>
      </c>
      <c r="X741" s="23"/>
    </row>
    <row r="742" spans="1:24" s="1" customFormat="1" ht="26.1" customHeight="1" x14ac:dyDescent="0.3">
      <c r="A742" s="24" t="s">
        <v>23</v>
      </c>
      <c r="B742" s="24" t="s">
        <v>607</v>
      </c>
      <c r="C742" s="12" t="s">
        <v>612</v>
      </c>
      <c r="D742" s="54"/>
      <c r="E742" s="39" t="str">
        <f>HYPERLINK("https://www.google.ru/search?q=MT41915-BKH&amp;newwindow=1&amp;tbm=isch","Еще фото")</f>
        <v>Еще фото</v>
      </c>
      <c r="F742" s="13"/>
      <c r="G742" s="24" t="s">
        <v>609</v>
      </c>
      <c r="H742" s="24" t="s">
        <v>27</v>
      </c>
      <c r="I742" s="24" t="s">
        <v>597</v>
      </c>
      <c r="J742" s="14" t="s">
        <v>104</v>
      </c>
      <c r="K742" s="15" t="s">
        <v>29</v>
      </c>
      <c r="L742" s="57"/>
      <c r="M742" s="14"/>
      <c r="N742" s="14" t="s">
        <v>31</v>
      </c>
      <c r="O742" s="14"/>
      <c r="P742" s="15" t="s">
        <v>611</v>
      </c>
      <c r="Q742" s="16">
        <v>7199</v>
      </c>
      <c r="R742" s="17">
        <v>45</v>
      </c>
      <c r="S742" s="18">
        <v>4553.3674999999994</v>
      </c>
      <c r="T742" s="19" t="s">
        <v>33</v>
      </c>
      <c r="U742" s="20" t="s">
        <v>36</v>
      </c>
      <c r="V742" s="21" t="s">
        <v>601</v>
      </c>
      <c r="W742" s="22">
        <v>17</v>
      </c>
      <c r="X742" s="23"/>
    </row>
    <row r="743" spans="1:24" s="1" customFormat="1" ht="26.1" customHeight="1" x14ac:dyDescent="0.3">
      <c r="A743" s="24" t="s">
        <v>23</v>
      </c>
      <c r="B743" s="24" t="s">
        <v>607</v>
      </c>
      <c r="C743" s="12" t="s">
        <v>612</v>
      </c>
      <c r="D743" s="54"/>
      <c r="E743" s="39" t="str">
        <f>HYPERLINK("https://www.google.ru/search?q=MT41915-BKH&amp;newwindow=1&amp;tbm=isch","Еще фото")</f>
        <v>Еще фото</v>
      </c>
      <c r="F743" s="13"/>
      <c r="G743" s="24" t="s">
        <v>609</v>
      </c>
      <c r="H743" s="24" t="s">
        <v>27</v>
      </c>
      <c r="I743" s="24" t="s">
        <v>597</v>
      </c>
      <c r="J743" s="14" t="s">
        <v>104</v>
      </c>
      <c r="K743" s="15" t="s">
        <v>29</v>
      </c>
      <c r="L743" s="57"/>
      <c r="M743" s="14"/>
      <c r="N743" s="14" t="s">
        <v>31</v>
      </c>
      <c r="O743" s="14"/>
      <c r="P743" s="15" t="s">
        <v>611</v>
      </c>
      <c r="Q743" s="16">
        <v>7199</v>
      </c>
      <c r="R743" s="17">
        <v>45</v>
      </c>
      <c r="S743" s="18">
        <v>4553.3674999999994</v>
      </c>
      <c r="T743" s="19" t="s">
        <v>33</v>
      </c>
      <c r="U743" s="20" t="s">
        <v>38</v>
      </c>
      <c r="V743" s="21" t="s">
        <v>602</v>
      </c>
      <c r="W743" s="22">
        <v>16</v>
      </c>
      <c r="X743" s="23"/>
    </row>
    <row r="744" spans="1:24" s="1" customFormat="1" ht="26.1" customHeight="1" x14ac:dyDescent="0.3">
      <c r="A744" s="24" t="s">
        <v>23</v>
      </c>
      <c r="B744" s="24" t="s">
        <v>607</v>
      </c>
      <c r="C744" s="12" t="s">
        <v>612</v>
      </c>
      <c r="D744" s="55"/>
      <c r="E744" s="39" t="str">
        <f>HYPERLINK("https://www.google.ru/search?q=MT41915-BKH&amp;newwindow=1&amp;tbm=isch","Еще фото")</f>
        <v>Еще фото</v>
      </c>
      <c r="F744" s="13"/>
      <c r="G744" s="24" t="s">
        <v>609</v>
      </c>
      <c r="H744" s="24" t="s">
        <v>27</v>
      </c>
      <c r="I744" s="24" t="s">
        <v>597</v>
      </c>
      <c r="J744" s="14" t="s">
        <v>104</v>
      </c>
      <c r="K744" s="15" t="s">
        <v>29</v>
      </c>
      <c r="L744" s="58"/>
      <c r="M744" s="14"/>
      <c r="N744" s="14" t="s">
        <v>31</v>
      </c>
      <c r="O744" s="14"/>
      <c r="P744" s="15" t="s">
        <v>611</v>
      </c>
      <c r="Q744" s="16">
        <v>7199</v>
      </c>
      <c r="R744" s="17">
        <v>45</v>
      </c>
      <c r="S744" s="18">
        <v>4553.3674999999994</v>
      </c>
      <c r="T744" s="19" t="s">
        <v>33</v>
      </c>
      <c r="U744" s="20" t="s">
        <v>40</v>
      </c>
      <c r="V744" s="21" t="s">
        <v>603</v>
      </c>
      <c r="W744" s="22">
        <v>9</v>
      </c>
      <c r="X744" s="23"/>
    </row>
    <row r="745" spans="1:24" s="1" customFormat="1" ht="26.1" customHeight="1" x14ac:dyDescent="0.3">
      <c r="A745" s="11" t="s">
        <v>23</v>
      </c>
      <c r="B745" s="11" t="s">
        <v>613</v>
      </c>
      <c r="C745" s="12" t="s">
        <v>614</v>
      </c>
      <c r="D745" s="53"/>
      <c r="E745" s="39" t="str">
        <f>HYPERLINK("https://www.google.ru/search?q=MT51512-AHH&amp;newwindow=1&amp;tbm=isch","Еще фото")</f>
        <v>Еще фото</v>
      </c>
      <c r="F745" s="13" t="s">
        <v>56</v>
      </c>
      <c r="G745" s="11" t="s">
        <v>596</v>
      </c>
      <c r="H745" s="11" t="s">
        <v>27</v>
      </c>
      <c r="I745" s="14" t="s">
        <v>597</v>
      </c>
      <c r="J745" s="14" t="s">
        <v>28</v>
      </c>
      <c r="K745" s="15" t="s">
        <v>29</v>
      </c>
      <c r="L745" s="56" t="s">
        <v>615</v>
      </c>
      <c r="M745" s="14"/>
      <c r="N745" s="14" t="s">
        <v>43</v>
      </c>
      <c r="O745" s="14"/>
      <c r="P745" s="15" t="s">
        <v>84</v>
      </c>
      <c r="Q745" s="16">
        <v>11599</v>
      </c>
      <c r="R745" s="17">
        <v>45</v>
      </c>
      <c r="S745" s="18">
        <v>7336.3674999999994</v>
      </c>
      <c r="T745" s="19" t="s">
        <v>33</v>
      </c>
      <c r="U745" s="20" t="s">
        <v>34</v>
      </c>
      <c r="V745" s="21" t="s">
        <v>600</v>
      </c>
      <c r="W745" s="22">
        <v>5</v>
      </c>
      <c r="X745" s="23"/>
    </row>
    <row r="746" spans="1:24" s="1" customFormat="1" ht="26.1" customHeight="1" x14ac:dyDescent="0.3">
      <c r="A746" s="24" t="s">
        <v>23</v>
      </c>
      <c r="B746" s="24" t="s">
        <v>613</v>
      </c>
      <c r="C746" s="12" t="s">
        <v>614</v>
      </c>
      <c r="D746" s="54"/>
      <c r="E746" s="39" t="str">
        <f>HYPERLINK("https://www.google.ru/search?q=MT51512-AHH&amp;newwindow=1&amp;tbm=isch","Еще фото")</f>
        <v>Еще фото</v>
      </c>
      <c r="F746" s="13" t="s">
        <v>56</v>
      </c>
      <c r="G746" s="24" t="s">
        <v>596</v>
      </c>
      <c r="H746" s="24" t="s">
        <v>27</v>
      </c>
      <c r="I746" s="24" t="s">
        <v>597</v>
      </c>
      <c r="J746" s="14" t="s">
        <v>28</v>
      </c>
      <c r="K746" s="15" t="s">
        <v>29</v>
      </c>
      <c r="L746" s="57"/>
      <c r="M746" s="14"/>
      <c r="N746" s="14" t="s">
        <v>43</v>
      </c>
      <c r="O746" s="14"/>
      <c r="P746" s="15" t="s">
        <v>84</v>
      </c>
      <c r="Q746" s="16">
        <v>11599</v>
      </c>
      <c r="R746" s="17">
        <v>45</v>
      </c>
      <c r="S746" s="18">
        <v>7336.3674999999994</v>
      </c>
      <c r="T746" s="19" t="s">
        <v>33</v>
      </c>
      <c r="U746" s="20" t="s">
        <v>36</v>
      </c>
      <c r="V746" s="21" t="s">
        <v>601</v>
      </c>
      <c r="W746" s="22">
        <v>9</v>
      </c>
      <c r="X746" s="23"/>
    </row>
    <row r="747" spans="1:24" s="1" customFormat="1" ht="26.1" customHeight="1" x14ac:dyDescent="0.3">
      <c r="A747" s="24" t="s">
        <v>23</v>
      </c>
      <c r="B747" s="24" t="s">
        <v>613</v>
      </c>
      <c r="C747" s="12" t="s">
        <v>614</v>
      </c>
      <c r="D747" s="54"/>
      <c r="E747" s="39" t="str">
        <f>HYPERLINK("https://www.google.ru/search?q=MT51512-AHH&amp;newwindow=1&amp;tbm=isch","Еще фото")</f>
        <v>Еще фото</v>
      </c>
      <c r="F747" s="13" t="s">
        <v>56</v>
      </c>
      <c r="G747" s="24" t="s">
        <v>596</v>
      </c>
      <c r="H747" s="24" t="s">
        <v>27</v>
      </c>
      <c r="I747" s="24" t="s">
        <v>597</v>
      </c>
      <c r="J747" s="14" t="s">
        <v>28</v>
      </c>
      <c r="K747" s="15" t="s">
        <v>29</v>
      </c>
      <c r="L747" s="57"/>
      <c r="M747" s="14"/>
      <c r="N747" s="14" t="s">
        <v>43</v>
      </c>
      <c r="O747" s="14"/>
      <c r="P747" s="15" t="s">
        <v>84</v>
      </c>
      <c r="Q747" s="16">
        <v>11599</v>
      </c>
      <c r="R747" s="17">
        <v>45</v>
      </c>
      <c r="S747" s="18">
        <v>7336.3674999999994</v>
      </c>
      <c r="T747" s="19" t="s">
        <v>33</v>
      </c>
      <c r="U747" s="20" t="s">
        <v>38</v>
      </c>
      <c r="V747" s="21" t="s">
        <v>602</v>
      </c>
      <c r="W747" s="22">
        <v>12</v>
      </c>
      <c r="X747" s="23"/>
    </row>
    <row r="748" spans="1:24" s="1" customFormat="1" ht="26.1" customHeight="1" x14ac:dyDescent="0.3">
      <c r="A748" s="24" t="s">
        <v>23</v>
      </c>
      <c r="B748" s="24" t="s">
        <v>613</v>
      </c>
      <c r="C748" s="12" t="s">
        <v>614</v>
      </c>
      <c r="D748" s="55"/>
      <c r="E748" s="39" t="str">
        <f>HYPERLINK("https://www.google.ru/search?q=MT51512-AHH&amp;newwindow=1&amp;tbm=isch","Еще фото")</f>
        <v>Еще фото</v>
      </c>
      <c r="F748" s="13" t="s">
        <v>56</v>
      </c>
      <c r="G748" s="24" t="s">
        <v>596</v>
      </c>
      <c r="H748" s="24" t="s">
        <v>27</v>
      </c>
      <c r="I748" s="24" t="s">
        <v>597</v>
      </c>
      <c r="J748" s="14" t="s">
        <v>28</v>
      </c>
      <c r="K748" s="15" t="s">
        <v>29</v>
      </c>
      <c r="L748" s="58"/>
      <c r="M748" s="14"/>
      <c r="N748" s="14" t="s">
        <v>43</v>
      </c>
      <c r="O748" s="14"/>
      <c r="P748" s="15" t="s">
        <v>84</v>
      </c>
      <c r="Q748" s="16">
        <v>11599</v>
      </c>
      <c r="R748" s="17">
        <v>45</v>
      </c>
      <c r="S748" s="18">
        <v>7336.3674999999994</v>
      </c>
      <c r="T748" s="19" t="s">
        <v>33</v>
      </c>
      <c r="U748" s="20" t="s">
        <v>40</v>
      </c>
      <c r="V748" s="21" t="s">
        <v>603</v>
      </c>
      <c r="W748" s="22">
        <v>4</v>
      </c>
      <c r="X748" s="23"/>
    </row>
    <row r="749" spans="1:24" s="1" customFormat="1" ht="21" customHeight="1" x14ac:dyDescent="0.3">
      <c r="A749" s="11" t="s">
        <v>23</v>
      </c>
      <c r="B749" s="11" t="s">
        <v>613</v>
      </c>
      <c r="C749" s="25" t="s">
        <v>616</v>
      </c>
      <c r="D749" s="53"/>
      <c r="E749" s="39" t="str">
        <f>HYPERLINK("https://www.google.ru/search?q=MT51512-BK&amp;newwindow=1&amp;tbm=isch","Еще фото")</f>
        <v>Еще фото</v>
      </c>
      <c r="F749" s="13" t="s">
        <v>56</v>
      </c>
      <c r="G749" s="11" t="s">
        <v>596</v>
      </c>
      <c r="H749" s="11" t="s">
        <v>27</v>
      </c>
      <c r="I749" s="14" t="s">
        <v>597</v>
      </c>
      <c r="J749" s="14" t="s">
        <v>28</v>
      </c>
      <c r="K749" s="15" t="s">
        <v>29</v>
      </c>
      <c r="L749" s="56" t="s">
        <v>615</v>
      </c>
      <c r="M749" s="14"/>
      <c r="N749" s="14" t="s">
        <v>31</v>
      </c>
      <c r="O749" s="14"/>
      <c r="P749" s="15" t="s">
        <v>62</v>
      </c>
      <c r="Q749" s="16">
        <v>11599</v>
      </c>
      <c r="R749" s="17">
        <v>45</v>
      </c>
      <c r="S749" s="18">
        <v>7336.3674999999994</v>
      </c>
      <c r="T749" s="19" t="s">
        <v>33</v>
      </c>
      <c r="U749" s="20" t="s">
        <v>34</v>
      </c>
      <c r="V749" s="21" t="s">
        <v>600</v>
      </c>
      <c r="W749" s="22">
        <v>5</v>
      </c>
      <c r="X749" s="23"/>
    </row>
    <row r="750" spans="1:24" s="1" customFormat="1" ht="21" customHeight="1" x14ac:dyDescent="0.3">
      <c r="A750" s="24" t="s">
        <v>23</v>
      </c>
      <c r="B750" s="24" t="s">
        <v>613</v>
      </c>
      <c r="C750" s="26" t="s">
        <v>616</v>
      </c>
      <c r="D750" s="54"/>
      <c r="E750" s="39" t="str">
        <f>HYPERLINK("https://www.google.ru/search?q=MT51512-BK&amp;newwindow=1&amp;tbm=isch","Еще фото")</f>
        <v>Еще фото</v>
      </c>
      <c r="F750" s="13" t="s">
        <v>56</v>
      </c>
      <c r="G750" s="24" t="s">
        <v>596</v>
      </c>
      <c r="H750" s="24" t="s">
        <v>27</v>
      </c>
      <c r="I750" s="24" t="s">
        <v>597</v>
      </c>
      <c r="J750" s="14" t="s">
        <v>28</v>
      </c>
      <c r="K750" s="15" t="s">
        <v>29</v>
      </c>
      <c r="L750" s="57"/>
      <c r="M750" s="14"/>
      <c r="N750" s="14" t="s">
        <v>31</v>
      </c>
      <c r="O750" s="14"/>
      <c r="P750" s="15" t="s">
        <v>62</v>
      </c>
      <c r="Q750" s="16">
        <v>11599</v>
      </c>
      <c r="R750" s="17">
        <v>45</v>
      </c>
      <c r="S750" s="18">
        <v>7336.3674999999994</v>
      </c>
      <c r="T750" s="19" t="s">
        <v>33</v>
      </c>
      <c r="U750" s="20" t="s">
        <v>36</v>
      </c>
      <c r="V750" s="21" t="s">
        <v>601</v>
      </c>
      <c r="W750" s="22">
        <v>7</v>
      </c>
      <c r="X750" s="23"/>
    </row>
    <row r="751" spans="1:24" s="1" customFormat="1" ht="21" customHeight="1" x14ac:dyDescent="0.3">
      <c r="A751" s="24" t="s">
        <v>23</v>
      </c>
      <c r="B751" s="24" t="s">
        <v>613</v>
      </c>
      <c r="C751" s="26" t="s">
        <v>616</v>
      </c>
      <c r="D751" s="54"/>
      <c r="E751" s="39" t="str">
        <f>HYPERLINK("https://www.google.ru/search?q=MT51512-BK&amp;newwindow=1&amp;tbm=isch","Еще фото")</f>
        <v>Еще фото</v>
      </c>
      <c r="F751" s="13" t="s">
        <v>56</v>
      </c>
      <c r="G751" s="24" t="s">
        <v>596</v>
      </c>
      <c r="H751" s="24" t="s">
        <v>27</v>
      </c>
      <c r="I751" s="24" t="s">
        <v>597</v>
      </c>
      <c r="J751" s="14" t="s">
        <v>28</v>
      </c>
      <c r="K751" s="15" t="s">
        <v>29</v>
      </c>
      <c r="L751" s="57"/>
      <c r="M751" s="14"/>
      <c r="N751" s="14" t="s">
        <v>31</v>
      </c>
      <c r="O751" s="14"/>
      <c r="P751" s="15" t="s">
        <v>62</v>
      </c>
      <c r="Q751" s="16">
        <v>11599</v>
      </c>
      <c r="R751" s="17">
        <v>45</v>
      </c>
      <c r="S751" s="18">
        <v>7336.3674999999994</v>
      </c>
      <c r="T751" s="19" t="s">
        <v>33</v>
      </c>
      <c r="U751" s="20" t="s">
        <v>38</v>
      </c>
      <c r="V751" s="21" t="s">
        <v>602</v>
      </c>
      <c r="W751" s="22">
        <v>11</v>
      </c>
      <c r="X751" s="23"/>
    </row>
    <row r="752" spans="1:24" s="1" customFormat="1" ht="21" customHeight="1" x14ac:dyDescent="0.3">
      <c r="A752" s="24" t="s">
        <v>23</v>
      </c>
      <c r="B752" s="24" t="s">
        <v>613</v>
      </c>
      <c r="C752" s="26" t="s">
        <v>616</v>
      </c>
      <c r="D752" s="54"/>
      <c r="E752" s="39" t="str">
        <f>HYPERLINK("https://www.google.ru/search?q=MT51512-BK&amp;newwindow=1&amp;tbm=isch","Еще фото")</f>
        <v>Еще фото</v>
      </c>
      <c r="F752" s="13" t="s">
        <v>56</v>
      </c>
      <c r="G752" s="24" t="s">
        <v>596</v>
      </c>
      <c r="H752" s="24" t="s">
        <v>27</v>
      </c>
      <c r="I752" s="24" t="s">
        <v>597</v>
      </c>
      <c r="J752" s="14" t="s">
        <v>28</v>
      </c>
      <c r="K752" s="15" t="s">
        <v>29</v>
      </c>
      <c r="L752" s="57"/>
      <c r="M752" s="14"/>
      <c r="N752" s="14" t="s">
        <v>31</v>
      </c>
      <c r="O752" s="14"/>
      <c r="P752" s="15" t="s">
        <v>62</v>
      </c>
      <c r="Q752" s="16">
        <v>11599</v>
      </c>
      <c r="R752" s="17">
        <v>45</v>
      </c>
      <c r="S752" s="18">
        <v>7336.3674999999994</v>
      </c>
      <c r="T752" s="19" t="s">
        <v>33</v>
      </c>
      <c r="U752" s="20" t="s">
        <v>40</v>
      </c>
      <c r="V752" s="21" t="s">
        <v>603</v>
      </c>
      <c r="W752" s="22">
        <v>7</v>
      </c>
      <c r="X752" s="23"/>
    </row>
    <row r="753" spans="1:24" s="1" customFormat="1" ht="32.1" customHeight="1" x14ac:dyDescent="0.3">
      <c r="A753" s="24" t="s">
        <v>23</v>
      </c>
      <c r="B753" s="24" t="s">
        <v>613</v>
      </c>
      <c r="C753" s="26" t="s">
        <v>616</v>
      </c>
      <c r="D753" s="55"/>
      <c r="E753" s="39" t="str">
        <f>HYPERLINK("https://www.google.ru/search?q=MT51512-BK&amp;newwindow=1&amp;tbm=isch","Еще фото")</f>
        <v>Еще фото</v>
      </c>
      <c r="F753" s="13" t="s">
        <v>56</v>
      </c>
      <c r="G753" s="24" t="s">
        <v>596</v>
      </c>
      <c r="H753" s="24" t="s">
        <v>27</v>
      </c>
      <c r="I753" s="24" t="s">
        <v>597</v>
      </c>
      <c r="J753" s="14" t="s">
        <v>28</v>
      </c>
      <c r="K753" s="15" t="s">
        <v>29</v>
      </c>
      <c r="L753" s="58"/>
      <c r="M753" s="14"/>
      <c r="N753" s="14" t="s">
        <v>31</v>
      </c>
      <c r="O753" s="14"/>
      <c r="P753" s="15" t="s">
        <v>62</v>
      </c>
      <c r="Q753" s="16">
        <v>11599</v>
      </c>
      <c r="R753" s="17">
        <v>45</v>
      </c>
      <c r="S753" s="18">
        <v>7336.3674999999994</v>
      </c>
      <c r="T753" s="19" t="s">
        <v>33</v>
      </c>
      <c r="U753" s="20" t="s">
        <v>44</v>
      </c>
      <c r="V753" s="21" t="s">
        <v>45</v>
      </c>
      <c r="W753" s="22">
        <v>1</v>
      </c>
      <c r="X753" s="23"/>
    </row>
    <row r="754" spans="1:24" s="1" customFormat="1" ht="26.1" customHeight="1" x14ac:dyDescent="0.3">
      <c r="A754" s="11" t="s">
        <v>23</v>
      </c>
      <c r="B754" s="11" t="s">
        <v>617</v>
      </c>
      <c r="C754" s="12" t="s">
        <v>618</v>
      </c>
      <c r="D754" s="53"/>
      <c r="E754" s="39" t="str">
        <f>HYPERLINK("https://www.google.ru/search?q=MT61U4JO-ABG&amp;newwindow=1&amp;tbm=isch","Еще фото")</f>
        <v>Еще фото</v>
      </c>
      <c r="F754" s="13"/>
      <c r="G754" s="11" t="s">
        <v>596</v>
      </c>
      <c r="H754" s="11" t="s">
        <v>27</v>
      </c>
      <c r="I754" s="14" t="s">
        <v>597</v>
      </c>
      <c r="J754" s="14" t="s">
        <v>28</v>
      </c>
      <c r="K754" s="15" t="s">
        <v>29</v>
      </c>
      <c r="L754" s="56" t="s">
        <v>619</v>
      </c>
      <c r="M754" s="14"/>
      <c r="N754" s="14" t="s">
        <v>53</v>
      </c>
      <c r="O754" s="14"/>
      <c r="P754" s="15" t="s">
        <v>76</v>
      </c>
      <c r="Q754" s="16">
        <v>7299</v>
      </c>
      <c r="R754" s="17">
        <v>45</v>
      </c>
      <c r="S754" s="18">
        <v>4616.6174999999994</v>
      </c>
      <c r="T754" s="19" t="s">
        <v>33</v>
      </c>
      <c r="U754" s="20" t="s">
        <v>34</v>
      </c>
      <c r="V754" s="21" t="s">
        <v>600</v>
      </c>
      <c r="W754" s="22">
        <v>2</v>
      </c>
      <c r="X754" s="23"/>
    </row>
    <row r="755" spans="1:24" s="1" customFormat="1" ht="26.1" customHeight="1" x14ac:dyDescent="0.3">
      <c r="A755" s="24" t="s">
        <v>23</v>
      </c>
      <c r="B755" s="24" t="s">
        <v>617</v>
      </c>
      <c r="C755" s="12" t="s">
        <v>618</v>
      </c>
      <c r="D755" s="54"/>
      <c r="E755" s="39" t="str">
        <f>HYPERLINK("https://www.google.ru/search?q=MT61U4JO-ABG&amp;newwindow=1&amp;tbm=isch","Еще фото")</f>
        <v>Еще фото</v>
      </c>
      <c r="F755" s="13"/>
      <c r="G755" s="24" t="s">
        <v>596</v>
      </c>
      <c r="H755" s="24" t="s">
        <v>27</v>
      </c>
      <c r="I755" s="24" t="s">
        <v>597</v>
      </c>
      <c r="J755" s="14" t="s">
        <v>28</v>
      </c>
      <c r="K755" s="15" t="s">
        <v>29</v>
      </c>
      <c r="L755" s="57"/>
      <c r="M755" s="14"/>
      <c r="N755" s="14" t="s">
        <v>53</v>
      </c>
      <c r="O755" s="14"/>
      <c r="P755" s="15" t="s">
        <v>76</v>
      </c>
      <c r="Q755" s="16">
        <v>7299</v>
      </c>
      <c r="R755" s="17">
        <v>45</v>
      </c>
      <c r="S755" s="18">
        <v>4616.6174999999994</v>
      </c>
      <c r="T755" s="19" t="s">
        <v>33</v>
      </c>
      <c r="U755" s="20" t="s">
        <v>36</v>
      </c>
      <c r="V755" s="21" t="s">
        <v>601</v>
      </c>
      <c r="W755" s="22">
        <v>8</v>
      </c>
      <c r="X755" s="23"/>
    </row>
    <row r="756" spans="1:24" s="1" customFormat="1" ht="26.1" customHeight="1" x14ac:dyDescent="0.3">
      <c r="A756" s="24" t="s">
        <v>23</v>
      </c>
      <c r="B756" s="24" t="s">
        <v>617</v>
      </c>
      <c r="C756" s="12" t="s">
        <v>618</v>
      </c>
      <c r="D756" s="54"/>
      <c r="E756" s="39" t="str">
        <f>HYPERLINK("https://www.google.ru/search?q=MT61U4JO-ABG&amp;newwindow=1&amp;tbm=isch","Еще фото")</f>
        <v>Еще фото</v>
      </c>
      <c r="F756" s="13"/>
      <c r="G756" s="24" t="s">
        <v>596</v>
      </c>
      <c r="H756" s="24" t="s">
        <v>27</v>
      </c>
      <c r="I756" s="24" t="s">
        <v>597</v>
      </c>
      <c r="J756" s="14" t="s">
        <v>28</v>
      </c>
      <c r="K756" s="15" t="s">
        <v>29</v>
      </c>
      <c r="L756" s="57"/>
      <c r="M756" s="14"/>
      <c r="N756" s="14" t="s">
        <v>53</v>
      </c>
      <c r="O756" s="14"/>
      <c r="P756" s="15" t="s">
        <v>76</v>
      </c>
      <c r="Q756" s="16">
        <v>7299</v>
      </c>
      <c r="R756" s="17">
        <v>45</v>
      </c>
      <c r="S756" s="18">
        <v>4616.6174999999994</v>
      </c>
      <c r="T756" s="19" t="s">
        <v>33</v>
      </c>
      <c r="U756" s="20" t="s">
        <v>38</v>
      </c>
      <c r="V756" s="21" t="s">
        <v>602</v>
      </c>
      <c r="W756" s="22">
        <v>4</v>
      </c>
      <c r="X756" s="23"/>
    </row>
    <row r="757" spans="1:24" s="1" customFormat="1" ht="26.1" customHeight="1" x14ac:dyDescent="0.3">
      <c r="A757" s="24" t="s">
        <v>23</v>
      </c>
      <c r="B757" s="24" t="s">
        <v>617</v>
      </c>
      <c r="C757" s="12" t="s">
        <v>618</v>
      </c>
      <c r="D757" s="55"/>
      <c r="E757" s="39" t="str">
        <f>HYPERLINK("https://www.google.ru/search?q=MT61U4JO-ABG&amp;newwindow=1&amp;tbm=isch","Еще фото")</f>
        <v>Еще фото</v>
      </c>
      <c r="F757" s="13"/>
      <c r="G757" s="24" t="s">
        <v>596</v>
      </c>
      <c r="H757" s="24" t="s">
        <v>27</v>
      </c>
      <c r="I757" s="24" t="s">
        <v>597</v>
      </c>
      <c r="J757" s="14" t="s">
        <v>28</v>
      </c>
      <c r="K757" s="15" t="s">
        <v>29</v>
      </c>
      <c r="L757" s="58"/>
      <c r="M757" s="14"/>
      <c r="N757" s="14" t="s">
        <v>53</v>
      </c>
      <c r="O757" s="14"/>
      <c r="P757" s="15" t="s">
        <v>76</v>
      </c>
      <c r="Q757" s="16">
        <v>7299</v>
      </c>
      <c r="R757" s="17">
        <v>45</v>
      </c>
      <c r="S757" s="18">
        <v>4616.6174999999994</v>
      </c>
      <c r="T757" s="19" t="s">
        <v>33</v>
      </c>
      <c r="U757" s="20" t="s">
        <v>40</v>
      </c>
      <c r="V757" s="21" t="s">
        <v>603</v>
      </c>
      <c r="W757" s="22">
        <v>3</v>
      </c>
      <c r="X757" s="23"/>
    </row>
    <row r="758" spans="1:24" s="1" customFormat="1" ht="26.1" customHeight="1" x14ac:dyDescent="0.3">
      <c r="A758" s="11" t="s">
        <v>23</v>
      </c>
      <c r="B758" s="11" t="s">
        <v>620</v>
      </c>
      <c r="C758" s="12" t="s">
        <v>621</v>
      </c>
      <c r="D758" s="53"/>
      <c r="E758" s="39" t="str">
        <f>HYPERLINK("https://www.google.ru/search?q=WJ6279FY-DSV&amp;newwindow=1&amp;tbm=isch","Еще фото")</f>
        <v>Еще фото</v>
      </c>
      <c r="F758" s="13"/>
      <c r="G758" s="11" t="s">
        <v>622</v>
      </c>
      <c r="H758" s="11" t="s">
        <v>27</v>
      </c>
      <c r="I758" s="14" t="s">
        <v>597</v>
      </c>
      <c r="J758" s="14" t="s">
        <v>28</v>
      </c>
      <c r="K758" s="15" t="s">
        <v>73</v>
      </c>
      <c r="L758" s="56" t="s">
        <v>623</v>
      </c>
      <c r="M758" s="14"/>
      <c r="N758" s="14" t="s">
        <v>81</v>
      </c>
      <c r="O758" s="14"/>
      <c r="P758" s="15" t="s">
        <v>32</v>
      </c>
      <c r="Q758" s="16">
        <v>11899</v>
      </c>
      <c r="R758" s="17">
        <v>45</v>
      </c>
      <c r="S758" s="18">
        <v>7526.1174999999994</v>
      </c>
      <c r="T758" s="19" t="s">
        <v>33</v>
      </c>
      <c r="U758" s="20" t="s">
        <v>77</v>
      </c>
      <c r="V758" s="22">
        <v>42</v>
      </c>
      <c r="W758" s="22">
        <v>3</v>
      </c>
      <c r="X758" s="23"/>
    </row>
    <row r="759" spans="1:24" s="1" customFormat="1" ht="26.1" customHeight="1" x14ac:dyDescent="0.3">
      <c r="A759" s="24" t="s">
        <v>23</v>
      </c>
      <c r="B759" s="24" t="s">
        <v>620</v>
      </c>
      <c r="C759" s="12" t="s">
        <v>621</v>
      </c>
      <c r="D759" s="54"/>
      <c r="E759" s="39" t="str">
        <f>HYPERLINK("https://www.google.ru/search?q=WJ6279FY-DSV&amp;newwindow=1&amp;tbm=isch","Еще фото")</f>
        <v>Еще фото</v>
      </c>
      <c r="F759" s="13"/>
      <c r="G759" s="24" t="s">
        <v>622</v>
      </c>
      <c r="H759" s="24" t="s">
        <v>27</v>
      </c>
      <c r="I759" s="24" t="s">
        <v>597</v>
      </c>
      <c r="J759" s="14" t="s">
        <v>28</v>
      </c>
      <c r="K759" s="15" t="s">
        <v>73</v>
      </c>
      <c r="L759" s="57"/>
      <c r="M759" s="14"/>
      <c r="N759" s="14" t="s">
        <v>81</v>
      </c>
      <c r="O759" s="14"/>
      <c r="P759" s="15" t="s">
        <v>32</v>
      </c>
      <c r="Q759" s="16">
        <v>11899</v>
      </c>
      <c r="R759" s="17">
        <v>45</v>
      </c>
      <c r="S759" s="18">
        <v>7526.1174999999994</v>
      </c>
      <c r="T759" s="19" t="s">
        <v>33</v>
      </c>
      <c r="U759" s="20" t="s">
        <v>34</v>
      </c>
      <c r="V759" s="22">
        <v>44</v>
      </c>
      <c r="W759" s="22">
        <v>9</v>
      </c>
      <c r="X759" s="23"/>
    </row>
    <row r="760" spans="1:24" s="1" customFormat="1" ht="26.1" customHeight="1" x14ac:dyDescent="0.3">
      <c r="A760" s="24" t="s">
        <v>23</v>
      </c>
      <c r="B760" s="24" t="s">
        <v>620</v>
      </c>
      <c r="C760" s="12" t="s">
        <v>621</v>
      </c>
      <c r="D760" s="54"/>
      <c r="E760" s="39" t="str">
        <f>HYPERLINK("https://www.google.ru/search?q=WJ6279FY-DSV&amp;newwindow=1&amp;tbm=isch","Еще фото")</f>
        <v>Еще фото</v>
      </c>
      <c r="F760" s="13"/>
      <c r="G760" s="24" t="s">
        <v>622</v>
      </c>
      <c r="H760" s="24" t="s">
        <v>27</v>
      </c>
      <c r="I760" s="24" t="s">
        <v>597</v>
      </c>
      <c r="J760" s="14" t="s">
        <v>28</v>
      </c>
      <c r="K760" s="15" t="s">
        <v>73</v>
      </c>
      <c r="L760" s="57"/>
      <c r="M760" s="14"/>
      <c r="N760" s="14" t="s">
        <v>81</v>
      </c>
      <c r="O760" s="14"/>
      <c r="P760" s="15" t="s">
        <v>32</v>
      </c>
      <c r="Q760" s="16">
        <v>11899</v>
      </c>
      <c r="R760" s="17">
        <v>45</v>
      </c>
      <c r="S760" s="18">
        <v>7526.1174999999994</v>
      </c>
      <c r="T760" s="19" t="s">
        <v>33</v>
      </c>
      <c r="U760" s="20" t="s">
        <v>36</v>
      </c>
      <c r="V760" s="22">
        <v>46</v>
      </c>
      <c r="W760" s="22">
        <v>9</v>
      </c>
      <c r="X760" s="23"/>
    </row>
    <row r="761" spans="1:24" s="1" customFormat="1" ht="26.1" customHeight="1" x14ac:dyDescent="0.3">
      <c r="A761" s="24" t="s">
        <v>23</v>
      </c>
      <c r="B761" s="24" t="s">
        <v>620</v>
      </c>
      <c r="C761" s="12" t="s">
        <v>621</v>
      </c>
      <c r="D761" s="55"/>
      <c r="E761" s="39" t="str">
        <f>HYPERLINK("https://www.google.ru/search?q=WJ6279FY-DSV&amp;newwindow=1&amp;tbm=isch","Еще фото")</f>
        <v>Еще фото</v>
      </c>
      <c r="F761" s="13"/>
      <c r="G761" s="24" t="s">
        <v>622</v>
      </c>
      <c r="H761" s="24" t="s">
        <v>27</v>
      </c>
      <c r="I761" s="24" t="s">
        <v>597</v>
      </c>
      <c r="J761" s="14" t="s">
        <v>28</v>
      </c>
      <c r="K761" s="15" t="s">
        <v>73</v>
      </c>
      <c r="L761" s="58"/>
      <c r="M761" s="14"/>
      <c r="N761" s="14" t="s">
        <v>81</v>
      </c>
      <c r="O761" s="14"/>
      <c r="P761" s="15" t="s">
        <v>32</v>
      </c>
      <c r="Q761" s="16">
        <v>11899</v>
      </c>
      <c r="R761" s="17">
        <v>45</v>
      </c>
      <c r="S761" s="18">
        <v>7526.1174999999994</v>
      </c>
      <c r="T761" s="19" t="s">
        <v>33</v>
      </c>
      <c r="U761" s="20" t="s">
        <v>38</v>
      </c>
      <c r="V761" s="22">
        <v>48</v>
      </c>
      <c r="W761" s="22">
        <v>3</v>
      </c>
      <c r="X761" s="23"/>
    </row>
    <row r="762" spans="1:24" s="1" customFormat="1" ht="51.95" customHeight="1" x14ac:dyDescent="0.3">
      <c r="A762" s="11" t="s">
        <v>23</v>
      </c>
      <c r="B762" s="11" t="s">
        <v>624</v>
      </c>
      <c r="C762" s="12" t="s">
        <v>625</v>
      </c>
      <c r="D762" s="59"/>
      <c r="E762" s="39" t="str">
        <f>HYPERLINK("https://www.google.ru/search?q=WT41507-BK&amp;newwindow=1&amp;tbm=isch","Еще фото")</f>
        <v>Еще фото</v>
      </c>
      <c r="F762" s="13" t="s">
        <v>56</v>
      </c>
      <c r="G762" s="11" t="s">
        <v>596</v>
      </c>
      <c r="H762" s="11" t="s">
        <v>27</v>
      </c>
      <c r="I762" s="14" t="s">
        <v>597</v>
      </c>
      <c r="J762" s="14" t="s">
        <v>28</v>
      </c>
      <c r="K762" s="15" t="s">
        <v>73</v>
      </c>
      <c r="L762" s="56" t="s">
        <v>626</v>
      </c>
      <c r="M762" s="14"/>
      <c r="N762" s="14" t="s">
        <v>31</v>
      </c>
      <c r="O762" s="14"/>
      <c r="P762" s="15" t="s">
        <v>76</v>
      </c>
      <c r="Q762" s="16">
        <v>6999</v>
      </c>
      <c r="R762" s="17">
        <v>45</v>
      </c>
      <c r="S762" s="18">
        <v>4426.8674999999994</v>
      </c>
      <c r="T762" s="19" t="s">
        <v>33</v>
      </c>
      <c r="U762" s="20" t="s">
        <v>34</v>
      </c>
      <c r="V762" s="22">
        <v>44</v>
      </c>
      <c r="W762" s="22">
        <v>1</v>
      </c>
      <c r="X762" s="23"/>
    </row>
    <row r="763" spans="1:24" s="1" customFormat="1" ht="60.95" customHeight="1" x14ac:dyDescent="0.3">
      <c r="A763" s="24" t="s">
        <v>23</v>
      </c>
      <c r="B763" s="24" t="s">
        <v>624</v>
      </c>
      <c r="C763" s="12" t="s">
        <v>625</v>
      </c>
      <c r="D763" s="60"/>
      <c r="E763" s="39" t="str">
        <f>HYPERLINK("https://www.google.ru/search?q=WT41507-BK&amp;newwindow=1&amp;tbm=isch","Еще фото")</f>
        <v>Еще фото</v>
      </c>
      <c r="F763" s="13" t="s">
        <v>56</v>
      </c>
      <c r="G763" s="24" t="s">
        <v>596</v>
      </c>
      <c r="H763" s="24" t="s">
        <v>27</v>
      </c>
      <c r="I763" s="24" t="s">
        <v>597</v>
      </c>
      <c r="J763" s="14" t="s">
        <v>28</v>
      </c>
      <c r="K763" s="15" t="s">
        <v>73</v>
      </c>
      <c r="L763" s="58"/>
      <c r="M763" s="14"/>
      <c r="N763" s="14" t="s">
        <v>31</v>
      </c>
      <c r="O763" s="14"/>
      <c r="P763" s="15" t="s">
        <v>76</v>
      </c>
      <c r="Q763" s="16">
        <v>6999</v>
      </c>
      <c r="R763" s="17">
        <v>45</v>
      </c>
      <c r="S763" s="18">
        <v>4426.8674999999994</v>
      </c>
      <c r="T763" s="19" t="s">
        <v>33</v>
      </c>
      <c r="U763" s="20" t="s">
        <v>36</v>
      </c>
      <c r="V763" s="22">
        <v>46</v>
      </c>
      <c r="W763" s="22">
        <v>1</v>
      </c>
      <c r="X763" s="23"/>
    </row>
    <row r="764" spans="1:24" s="1" customFormat="1" ht="26.1" customHeight="1" x14ac:dyDescent="0.3">
      <c r="A764" s="11" t="s">
        <v>23</v>
      </c>
      <c r="B764" s="11" t="s">
        <v>604</v>
      </c>
      <c r="C764" s="12" t="s">
        <v>627</v>
      </c>
      <c r="D764" s="53"/>
      <c r="E764" s="39" t="str">
        <f>HYPERLINK("https://www.google.ru/search?q=WT41537-AHH&amp;newwindow=1&amp;tbm=isch","Еще фото")</f>
        <v>Еще фото</v>
      </c>
      <c r="F764" s="13"/>
      <c r="G764" s="11" t="s">
        <v>596</v>
      </c>
      <c r="H764" s="11" t="s">
        <v>27</v>
      </c>
      <c r="I764" s="14" t="s">
        <v>597</v>
      </c>
      <c r="J764" s="14" t="s">
        <v>28</v>
      </c>
      <c r="K764" s="15" t="s">
        <v>73</v>
      </c>
      <c r="L764" s="56" t="s">
        <v>628</v>
      </c>
      <c r="M764" s="14"/>
      <c r="N764" s="14" t="s">
        <v>43</v>
      </c>
      <c r="O764" s="14"/>
      <c r="P764" s="15" t="s">
        <v>62</v>
      </c>
      <c r="Q764" s="16">
        <v>11399</v>
      </c>
      <c r="R764" s="17">
        <v>45</v>
      </c>
      <c r="S764" s="18">
        <v>7209.8674999999994</v>
      </c>
      <c r="T764" s="19" t="s">
        <v>33</v>
      </c>
      <c r="U764" s="20" t="s">
        <v>77</v>
      </c>
      <c r="V764" s="22">
        <v>42</v>
      </c>
      <c r="W764" s="22">
        <v>5</v>
      </c>
      <c r="X764" s="23"/>
    </row>
    <row r="765" spans="1:24" s="1" customFormat="1" ht="26.1" customHeight="1" x14ac:dyDescent="0.3">
      <c r="A765" s="24" t="s">
        <v>23</v>
      </c>
      <c r="B765" s="24" t="s">
        <v>604</v>
      </c>
      <c r="C765" s="12" t="s">
        <v>627</v>
      </c>
      <c r="D765" s="54"/>
      <c r="E765" s="39" t="str">
        <f>HYPERLINK("https://www.google.ru/search?q=WT41537-AHH&amp;newwindow=1&amp;tbm=isch","Еще фото")</f>
        <v>Еще фото</v>
      </c>
      <c r="F765" s="13"/>
      <c r="G765" s="24" t="s">
        <v>596</v>
      </c>
      <c r="H765" s="24" t="s">
        <v>27</v>
      </c>
      <c r="I765" s="24" t="s">
        <v>597</v>
      </c>
      <c r="J765" s="14" t="s">
        <v>28</v>
      </c>
      <c r="K765" s="15" t="s">
        <v>73</v>
      </c>
      <c r="L765" s="57"/>
      <c r="M765" s="14"/>
      <c r="N765" s="14" t="s">
        <v>43</v>
      </c>
      <c r="O765" s="14"/>
      <c r="P765" s="15" t="s">
        <v>62</v>
      </c>
      <c r="Q765" s="16">
        <v>11399</v>
      </c>
      <c r="R765" s="17">
        <v>45</v>
      </c>
      <c r="S765" s="18">
        <v>7209.8674999999994</v>
      </c>
      <c r="T765" s="19" t="s">
        <v>33</v>
      </c>
      <c r="U765" s="20" t="s">
        <v>34</v>
      </c>
      <c r="V765" s="22">
        <v>44</v>
      </c>
      <c r="W765" s="22">
        <v>13</v>
      </c>
      <c r="X765" s="23"/>
    </row>
    <row r="766" spans="1:24" s="1" customFormat="1" ht="26.1" customHeight="1" x14ac:dyDescent="0.3">
      <c r="A766" s="24" t="s">
        <v>23</v>
      </c>
      <c r="B766" s="24" t="s">
        <v>604</v>
      </c>
      <c r="C766" s="12" t="s">
        <v>627</v>
      </c>
      <c r="D766" s="54"/>
      <c r="E766" s="39" t="str">
        <f>HYPERLINK("https://www.google.ru/search?q=WT41537-AHH&amp;newwindow=1&amp;tbm=isch","Еще фото")</f>
        <v>Еще фото</v>
      </c>
      <c r="F766" s="13"/>
      <c r="G766" s="24" t="s">
        <v>596</v>
      </c>
      <c r="H766" s="24" t="s">
        <v>27</v>
      </c>
      <c r="I766" s="24" t="s">
        <v>597</v>
      </c>
      <c r="J766" s="14" t="s">
        <v>28</v>
      </c>
      <c r="K766" s="15" t="s">
        <v>73</v>
      </c>
      <c r="L766" s="57"/>
      <c r="M766" s="14"/>
      <c r="N766" s="14" t="s">
        <v>43</v>
      </c>
      <c r="O766" s="14"/>
      <c r="P766" s="15" t="s">
        <v>62</v>
      </c>
      <c r="Q766" s="16">
        <v>11399</v>
      </c>
      <c r="R766" s="17">
        <v>45</v>
      </c>
      <c r="S766" s="18">
        <v>7209.8674999999994</v>
      </c>
      <c r="T766" s="19" t="s">
        <v>33</v>
      </c>
      <c r="U766" s="20" t="s">
        <v>36</v>
      </c>
      <c r="V766" s="22">
        <v>46</v>
      </c>
      <c r="W766" s="22">
        <v>12</v>
      </c>
      <c r="X766" s="23"/>
    </row>
    <row r="767" spans="1:24" s="1" customFormat="1" ht="26.1" customHeight="1" x14ac:dyDescent="0.3">
      <c r="A767" s="24" t="s">
        <v>23</v>
      </c>
      <c r="B767" s="24" t="s">
        <v>604</v>
      </c>
      <c r="C767" s="12" t="s">
        <v>627</v>
      </c>
      <c r="D767" s="55"/>
      <c r="E767" s="39" t="str">
        <f>HYPERLINK("https://www.google.ru/search?q=WT41537-AHH&amp;newwindow=1&amp;tbm=isch","Еще фото")</f>
        <v>Еще фото</v>
      </c>
      <c r="F767" s="13"/>
      <c r="G767" s="24" t="s">
        <v>596</v>
      </c>
      <c r="H767" s="24" t="s">
        <v>27</v>
      </c>
      <c r="I767" s="24" t="s">
        <v>597</v>
      </c>
      <c r="J767" s="14" t="s">
        <v>28</v>
      </c>
      <c r="K767" s="15" t="s">
        <v>73</v>
      </c>
      <c r="L767" s="58"/>
      <c r="M767" s="14"/>
      <c r="N767" s="14" t="s">
        <v>43</v>
      </c>
      <c r="O767" s="14"/>
      <c r="P767" s="15" t="s">
        <v>62</v>
      </c>
      <c r="Q767" s="16">
        <v>11399</v>
      </c>
      <c r="R767" s="17">
        <v>45</v>
      </c>
      <c r="S767" s="18">
        <v>7209.8674999999994</v>
      </c>
      <c r="T767" s="19" t="s">
        <v>33</v>
      </c>
      <c r="U767" s="20" t="s">
        <v>38</v>
      </c>
      <c r="V767" s="22">
        <v>48</v>
      </c>
      <c r="W767" s="22">
        <v>5</v>
      </c>
      <c r="X767" s="23"/>
    </row>
    <row r="768" spans="1:24" s="1" customFormat="1" ht="35.1" customHeight="1" x14ac:dyDescent="0.3">
      <c r="A768" s="11" t="s">
        <v>23</v>
      </c>
      <c r="B768" s="11" t="s">
        <v>604</v>
      </c>
      <c r="C768" s="12" t="s">
        <v>629</v>
      </c>
      <c r="D768" s="53"/>
      <c r="E768" s="39" t="str">
        <f>HYPERLINK("https://www.google.ru/search?q=WT41537-BIL&amp;newwindow=1&amp;tbm=isch","Еще фото")</f>
        <v>Еще фото</v>
      </c>
      <c r="F768" s="13"/>
      <c r="G768" s="11" t="s">
        <v>596</v>
      </c>
      <c r="H768" s="11" t="s">
        <v>27</v>
      </c>
      <c r="I768" s="14" t="s">
        <v>597</v>
      </c>
      <c r="J768" s="14" t="s">
        <v>28</v>
      </c>
      <c r="K768" s="15" t="s">
        <v>73</v>
      </c>
      <c r="L768" s="56" t="s">
        <v>628</v>
      </c>
      <c r="M768" s="14"/>
      <c r="N768" s="14" t="s">
        <v>53</v>
      </c>
      <c r="O768" s="14"/>
      <c r="P768" s="15" t="s">
        <v>62</v>
      </c>
      <c r="Q768" s="16">
        <v>10799</v>
      </c>
      <c r="R768" s="17">
        <v>45</v>
      </c>
      <c r="S768" s="18">
        <v>6830.3674999999994</v>
      </c>
      <c r="T768" s="19" t="s">
        <v>33</v>
      </c>
      <c r="U768" s="20" t="s">
        <v>34</v>
      </c>
      <c r="V768" s="22">
        <v>44</v>
      </c>
      <c r="W768" s="22">
        <v>7</v>
      </c>
      <c r="X768" s="23"/>
    </row>
    <row r="769" spans="1:24" s="1" customFormat="1" ht="35.1" customHeight="1" x14ac:dyDescent="0.3">
      <c r="A769" s="24" t="s">
        <v>23</v>
      </c>
      <c r="B769" s="24" t="s">
        <v>604</v>
      </c>
      <c r="C769" s="12" t="s">
        <v>629</v>
      </c>
      <c r="D769" s="54"/>
      <c r="E769" s="39" t="str">
        <f>HYPERLINK("https://www.google.ru/search?q=WT41537-BIL&amp;newwindow=1&amp;tbm=isch","Еще фото")</f>
        <v>Еще фото</v>
      </c>
      <c r="F769" s="13"/>
      <c r="G769" s="24" t="s">
        <v>596</v>
      </c>
      <c r="H769" s="24" t="s">
        <v>27</v>
      </c>
      <c r="I769" s="24" t="s">
        <v>597</v>
      </c>
      <c r="J769" s="14" t="s">
        <v>28</v>
      </c>
      <c r="K769" s="15" t="s">
        <v>73</v>
      </c>
      <c r="L769" s="57"/>
      <c r="M769" s="14"/>
      <c r="N769" s="14" t="s">
        <v>53</v>
      </c>
      <c r="O769" s="14"/>
      <c r="P769" s="15" t="s">
        <v>62</v>
      </c>
      <c r="Q769" s="16">
        <v>10799</v>
      </c>
      <c r="R769" s="17">
        <v>45</v>
      </c>
      <c r="S769" s="18">
        <v>6830.3674999999994</v>
      </c>
      <c r="T769" s="19" t="s">
        <v>33</v>
      </c>
      <c r="U769" s="20" t="s">
        <v>36</v>
      </c>
      <c r="V769" s="22">
        <v>46</v>
      </c>
      <c r="W769" s="22">
        <v>7</v>
      </c>
      <c r="X769" s="23"/>
    </row>
    <row r="770" spans="1:24" s="1" customFormat="1" ht="36.950000000000003" customHeight="1" x14ac:dyDescent="0.3">
      <c r="A770" s="24" t="s">
        <v>23</v>
      </c>
      <c r="B770" s="24" t="s">
        <v>604</v>
      </c>
      <c r="C770" s="12" t="s">
        <v>629</v>
      </c>
      <c r="D770" s="55"/>
      <c r="E770" s="39" t="str">
        <f>HYPERLINK("https://www.google.ru/search?q=WT41537-BIL&amp;newwindow=1&amp;tbm=isch","Еще фото")</f>
        <v>Еще фото</v>
      </c>
      <c r="F770" s="13"/>
      <c r="G770" s="24" t="s">
        <v>596</v>
      </c>
      <c r="H770" s="24" t="s">
        <v>27</v>
      </c>
      <c r="I770" s="24" t="s">
        <v>597</v>
      </c>
      <c r="J770" s="14" t="s">
        <v>28</v>
      </c>
      <c r="K770" s="15" t="s">
        <v>73</v>
      </c>
      <c r="L770" s="58"/>
      <c r="M770" s="14"/>
      <c r="N770" s="14" t="s">
        <v>53</v>
      </c>
      <c r="O770" s="14"/>
      <c r="P770" s="15" t="s">
        <v>62</v>
      </c>
      <c r="Q770" s="16">
        <v>10799</v>
      </c>
      <c r="R770" s="17">
        <v>45</v>
      </c>
      <c r="S770" s="18">
        <v>6830.3674999999994</v>
      </c>
      <c r="T770" s="19" t="s">
        <v>33</v>
      </c>
      <c r="U770" s="20" t="s">
        <v>38</v>
      </c>
      <c r="V770" s="22">
        <v>48</v>
      </c>
      <c r="W770" s="22">
        <v>1</v>
      </c>
      <c r="X770" s="23"/>
    </row>
    <row r="771" spans="1:24" s="1" customFormat="1" ht="26.1" customHeight="1" x14ac:dyDescent="0.3">
      <c r="A771" s="11" t="s">
        <v>23</v>
      </c>
      <c r="B771" s="11" t="s">
        <v>604</v>
      </c>
      <c r="C771" s="12" t="s">
        <v>630</v>
      </c>
      <c r="D771" s="53"/>
      <c r="E771" s="39" t="str">
        <f>HYPERLINK("https://www.google.ru/search?q=WT41537-BK&amp;newwindow=1&amp;tbm=isch","Еще фото")</f>
        <v>Еще фото</v>
      </c>
      <c r="F771" s="13"/>
      <c r="G771" s="11" t="s">
        <v>596</v>
      </c>
      <c r="H771" s="11" t="s">
        <v>27</v>
      </c>
      <c r="I771" s="14" t="s">
        <v>597</v>
      </c>
      <c r="J771" s="14" t="s">
        <v>28</v>
      </c>
      <c r="K771" s="15" t="s">
        <v>73</v>
      </c>
      <c r="L771" s="56" t="s">
        <v>628</v>
      </c>
      <c r="M771" s="14"/>
      <c r="N771" s="14" t="s">
        <v>31</v>
      </c>
      <c r="O771" s="14"/>
      <c r="P771" s="15" t="s">
        <v>62</v>
      </c>
      <c r="Q771" s="16">
        <v>10299</v>
      </c>
      <c r="R771" s="17">
        <v>45</v>
      </c>
      <c r="S771" s="18">
        <v>6514.1174999999994</v>
      </c>
      <c r="T771" s="19" t="s">
        <v>33</v>
      </c>
      <c r="U771" s="20" t="s">
        <v>77</v>
      </c>
      <c r="V771" s="22">
        <v>42</v>
      </c>
      <c r="W771" s="22">
        <v>1</v>
      </c>
      <c r="X771" s="23"/>
    </row>
    <row r="772" spans="1:24" s="1" customFormat="1" ht="26.1" customHeight="1" x14ac:dyDescent="0.3">
      <c r="A772" s="24" t="s">
        <v>23</v>
      </c>
      <c r="B772" s="24" t="s">
        <v>604</v>
      </c>
      <c r="C772" s="12" t="s">
        <v>630</v>
      </c>
      <c r="D772" s="54"/>
      <c r="E772" s="39" t="str">
        <f>HYPERLINK("https://www.google.ru/search?q=WT41537-BK&amp;newwindow=1&amp;tbm=isch","Еще фото")</f>
        <v>Еще фото</v>
      </c>
      <c r="F772" s="13"/>
      <c r="G772" s="24" t="s">
        <v>596</v>
      </c>
      <c r="H772" s="24" t="s">
        <v>27</v>
      </c>
      <c r="I772" s="24" t="s">
        <v>597</v>
      </c>
      <c r="J772" s="14" t="s">
        <v>28</v>
      </c>
      <c r="K772" s="15" t="s">
        <v>73</v>
      </c>
      <c r="L772" s="57"/>
      <c r="M772" s="14"/>
      <c r="N772" s="14" t="s">
        <v>31</v>
      </c>
      <c r="O772" s="14"/>
      <c r="P772" s="15" t="s">
        <v>62</v>
      </c>
      <c r="Q772" s="16">
        <v>10299</v>
      </c>
      <c r="R772" s="17">
        <v>45</v>
      </c>
      <c r="S772" s="18">
        <v>6514.1174999999994</v>
      </c>
      <c r="T772" s="19" t="s">
        <v>33</v>
      </c>
      <c r="U772" s="20" t="s">
        <v>34</v>
      </c>
      <c r="V772" s="22">
        <v>44</v>
      </c>
      <c r="W772" s="22">
        <v>2</v>
      </c>
      <c r="X772" s="23"/>
    </row>
    <row r="773" spans="1:24" s="1" customFormat="1" ht="26.1" customHeight="1" x14ac:dyDescent="0.3">
      <c r="A773" s="24" t="s">
        <v>23</v>
      </c>
      <c r="B773" s="24" t="s">
        <v>604</v>
      </c>
      <c r="C773" s="12" t="s">
        <v>630</v>
      </c>
      <c r="D773" s="54"/>
      <c r="E773" s="39" t="str">
        <f>HYPERLINK("https://www.google.ru/search?q=WT41537-BK&amp;newwindow=1&amp;tbm=isch","Еще фото")</f>
        <v>Еще фото</v>
      </c>
      <c r="F773" s="13"/>
      <c r="G773" s="24" t="s">
        <v>596</v>
      </c>
      <c r="H773" s="24" t="s">
        <v>27</v>
      </c>
      <c r="I773" s="24" t="s">
        <v>597</v>
      </c>
      <c r="J773" s="14" t="s">
        <v>28</v>
      </c>
      <c r="K773" s="15" t="s">
        <v>73</v>
      </c>
      <c r="L773" s="57"/>
      <c r="M773" s="14"/>
      <c r="N773" s="14" t="s">
        <v>31</v>
      </c>
      <c r="O773" s="14"/>
      <c r="P773" s="15" t="s">
        <v>62</v>
      </c>
      <c r="Q773" s="16">
        <v>10299</v>
      </c>
      <c r="R773" s="17">
        <v>45</v>
      </c>
      <c r="S773" s="18">
        <v>6514.1174999999994</v>
      </c>
      <c r="T773" s="19" t="s">
        <v>33</v>
      </c>
      <c r="U773" s="20" t="s">
        <v>36</v>
      </c>
      <c r="V773" s="22">
        <v>46</v>
      </c>
      <c r="W773" s="22">
        <v>4</v>
      </c>
      <c r="X773" s="23"/>
    </row>
    <row r="774" spans="1:24" s="1" customFormat="1" ht="26.1" customHeight="1" x14ac:dyDescent="0.3">
      <c r="A774" s="24" t="s">
        <v>23</v>
      </c>
      <c r="B774" s="24" t="s">
        <v>604</v>
      </c>
      <c r="C774" s="12" t="s">
        <v>630</v>
      </c>
      <c r="D774" s="55"/>
      <c r="E774" s="39" t="str">
        <f>HYPERLINK("https://www.google.ru/search?q=WT41537-BK&amp;newwindow=1&amp;tbm=isch","Еще фото")</f>
        <v>Еще фото</v>
      </c>
      <c r="F774" s="13"/>
      <c r="G774" s="24" t="s">
        <v>596</v>
      </c>
      <c r="H774" s="24" t="s">
        <v>27</v>
      </c>
      <c r="I774" s="24" t="s">
        <v>597</v>
      </c>
      <c r="J774" s="14" t="s">
        <v>28</v>
      </c>
      <c r="K774" s="15" t="s">
        <v>73</v>
      </c>
      <c r="L774" s="58"/>
      <c r="M774" s="14"/>
      <c r="N774" s="14" t="s">
        <v>31</v>
      </c>
      <c r="O774" s="14"/>
      <c r="P774" s="15" t="s">
        <v>62</v>
      </c>
      <c r="Q774" s="16">
        <v>10299</v>
      </c>
      <c r="R774" s="17">
        <v>45</v>
      </c>
      <c r="S774" s="18">
        <v>6514.1174999999994</v>
      </c>
      <c r="T774" s="19" t="s">
        <v>33</v>
      </c>
      <c r="U774" s="20" t="s">
        <v>38</v>
      </c>
      <c r="V774" s="22">
        <v>48</v>
      </c>
      <c r="W774" s="22">
        <v>2</v>
      </c>
      <c r="X774" s="23"/>
    </row>
    <row r="775" spans="1:24" s="1" customFormat="1" ht="108" customHeight="1" x14ac:dyDescent="0.3">
      <c r="A775" s="11" t="s">
        <v>23</v>
      </c>
      <c r="B775" s="11" t="s">
        <v>604</v>
      </c>
      <c r="C775" s="12" t="s">
        <v>631</v>
      </c>
      <c r="D775" s="27"/>
      <c r="E775" s="39" t="str">
        <f>HYPERLINK("https://www.google.ru/search?q=WT41537-DTR&amp;newwindow=1&amp;tbm=isch","Еще фото")</f>
        <v>Еще фото</v>
      </c>
      <c r="F775" s="13"/>
      <c r="G775" s="11" t="s">
        <v>596</v>
      </c>
      <c r="H775" s="11" t="s">
        <v>27</v>
      </c>
      <c r="I775" s="14" t="s">
        <v>597</v>
      </c>
      <c r="J775" s="14" t="s">
        <v>28</v>
      </c>
      <c r="K775" s="15" t="s">
        <v>73</v>
      </c>
      <c r="L775" s="14" t="s">
        <v>628</v>
      </c>
      <c r="M775" s="14"/>
      <c r="N775" s="14" t="s">
        <v>632</v>
      </c>
      <c r="O775" s="14"/>
      <c r="P775" s="15" t="s">
        <v>62</v>
      </c>
      <c r="Q775" s="16">
        <v>14399</v>
      </c>
      <c r="R775" s="17">
        <v>45</v>
      </c>
      <c r="S775" s="18">
        <v>9107.3674999999985</v>
      </c>
      <c r="T775" s="19" t="s">
        <v>33</v>
      </c>
      <c r="U775" s="20" t="s">
        <v>36</v>
      </c>
      <c r="V775" s="22">
        <v>46</v>
      </c>
      <c r="W775" s="22">
        <v>1</v>
      </c>
      <c r="X775" s="23"/>
    </row>
    <row r="776" spans="1:24" s="1" customFormat="1" ht="21" customHeight="1" x14ac:dyDescent="0.3">
      <c r="A776" s="11" t="s">
        <v>23</v>
      </c>
      <c r="B776" s="11" t="s">
        <v>613</v>
      </c>
      <c r="C776" s="25" t="s">
        <v>633</v>
      </c>
      <c r="D776" s="53"/>
      <c r="E776" s="39" t="str">
        <f>HYPERLINK("https://www.google.ru/search?q=WT51501-AHH&amp;newwindow=1&amp;tbm=isch","Еще фото")</f>
        <v>Еще фото</v>
      </c>
      <c r="F776" s="13"/>
      <c r="G776" s="11" t="s">
        <v>596</v>
      </c>
      <c r="H776" s="11" t="s">
        <v>27</v>
      </c>
      <c r="I776" s="14" t="s">
        <v>597</v>
      </c>
      <c r="J776" s="14" t="s">
        <v>28</v>
      </c>
      <c r="K776" s="15" t="s">
        <v>73</v>
      </c>
      <c r="L776" s="56" t="s">
        <v>634</v>
      </c>
      <c r="M776" s="14"/>
      <c r="N776" s="14" t="s">
        <v>43</v>
      </c>
      <c r="O776" s="14"/>
      <c r="P776" s="15" t="s">
        <v>32</v>
      </c>
      <c r="Q776" s="16">
        <v>12599</v>
      </c>
      <c r="R776" s="17">
        <v>45</v>
      </c>
      <c r="S776" s="18">
        <v>7968.8674999999994</v>
      </c>
      <c r="T776" s="19" t="s">
        <v>33</v>
      </c>
      <c r="U776" s="20" t="s">
        <v>77</v>
      </c>
      <c r="V776" s="22">
        <v>42</v>
      </c>
      <c r="W776" s="22">
        <v>8</v>
      </c>
      <c r="X776" s="23"/>
    </row>
    <row r="777" spans="1:24" s="1" customFormat="1" ht="21" customHeight="1" x14ac:dyDescent="0.3">
      <c r="A777" s="24" t="s">
        <v>23</v>
      </c>
      <c r="B777" s="24" t="s">
        <v>613</v>
      </c>
      <c r="C777" s="26" t="s">
        <v>633</v>
      </c>
      <c r="D777" s="54"/>
      <c r="E777" s="39" t="str">
        <f>HYPERLINK("https://www.google.ru/search?q=WT51501-AHH&amp;newwindow=1&amp;tbm=isch","Еще фото")</f>
        <v>Еще фото</v>
      </c>
      <c r="F777" s="13"/>
      <c r="G777" s="24" t="s">
        <v>596</v>
      </c>
      <c r="H777" s="24" t="s">
        <v>27</v>
      </c>
      <c r="I777" s="24" t="s">
        <v>597</v>
      </c>
      <c r="J777" s="14" t="s">
        <v>28</v>
      </c>
      <c r="K777" s="15" t="s">
        <v>73</v>
      </c>
      <c r="L777" s="57"/>
      <c r="M777" s="14"/>
      <c r="N777" s="14" t="s">
        <v>43</v>
      </c>
      <c r="O777" s="14"/>
      <c r="P777" s="15" t="s">
        <v>32</v>
      </c>
      <c r="Q777" s="16">
        <v>12599</v>
      </c>
      <c r="R777" s="17">
        <v>45</v>
      </c>
      <c r="S777" s="18">
        <v>7968.8674999999994</v>
      </c>
      <c r="T777" s="19" t="s">
        <v>33</v>
      </c>
      <c r="U777" s="20" t="s">
        <v>34</v>
      </c>
      <c r="V777" s="22">
        <v>44</v>
      </c>
      <c r="W777" s="22">
        <v>16</v>
      </c>
      <c r="X777" s="23"/>
    </row>
    <row r="778" spans="1:24" s="1" customFormat="1" ht="21" customHeight="1" x14ac:dyDescent="0.3">
      <c r="A778" s="24" t="s">
        <v>23</v>
      </c>
      <c r="B778" s="24" t="s">
        <v>613</v>
      </c>
      <c r="C778" s="26" t="s">
        <v>633</v>
      </c>
      <c r="D778" s="54"/>
      <c r="E778" s="39" t="str">
        <f>HYPERLINK("https://www.google.ru/search?q=WT51501-AHH&amp;newwindow=1&amp;tbm=isch","Еще фото")</f>
        <v>Еще фото</v>
      </c>
      <c r="F778" s="13"/>
      <c r="G778" s="24" t="s">
        <v>596</v>
      </c>
      <c r="H778" s="24" t="s">
        <v>27</v>
      </c>
      <c r="I778" s="24" t="s">
        <v>597</v>
      </c>
      <c r="J778" s="14" t="s">
        <v>28</v>
      </c>
      <c r="K778" s="15" t="s">
        <v>73</v>
      </c>
      <c r="L778" s="57"/>
      <c r="M778" s="14"/>
      <c r="N778" s="14" t="s">
        <v>43</v>
      </c>
      <c r="O778" s="14"/>
      <c r="P778" s="15" t="s">
        <v>32</v>
      </c>
      <c r="Q778" s="16">
        <v>12599</v>
      </c>
      <c r="R778" s="17">
        <v>45</v>
      </c>
      <c r="S778" s="18">
        <v>7968.8674999999994</v>
      </c>
      <c r="T778" s="19" t="s">
        <v>33</v>
      </c>
      <c r="U778" s="20" t="s">
        <v>36</v>
      </c>
      <c r="V778" s="22">
        <v>46</v>
      </c>
      <c r="W778" s="22">
        <v>16</v>
      </c>
      <c r="X778" s="23"/>
    </row>
    <row r="779" spans="1:24" s="1" customFormat="1" ht="21" customHeight="1" x14ac:dyDescent="0.3">
      <c r="A779" s="24" t="s">
        <v>23</v>
      </c>
      <c r="B779" s="24" t="s">
        <v>613</v>
      </c>
      <c r="C779" s="26" t="s">
        <v>633</v>
      </c>
      <c r="D779" s="54"/>
      <c r="E779" s="39" t="str">
        <f>HYPERLINK("https://www.google.ru/search?q=WT51501-AHH&amp;newwindow=1&amp;tbm=isch","Еще фото")</f>
        <v>Еще фото</v>
      </c>
      <c r="F779" s="13"/>
      <c r="G779" s="24" t="s">
        <v>596</v>
      </c>
      <c r="H779" s="24" t="s">
        <v>27</v>
      </c>
      <c r="I779" s="24" t="s">
        <v>597</v>
      </c>
      <c r="J779" s="14" t="s">
        <v>28</v>
      </c>
      <c r="K779" s="15" t="s">
        <v>73</v>
      </c>
      <c r="L779" s="57"/>
      <c r="M779" s="14"/>
      <c r="N779" s="14" t="s">
        <v>43</v>
      </c>
      <c r="O779" s="14"/>
      <c r="P779" s="15" t="s">
        <v>32</v>
      </c>
      <c r="Q779" s="16">
        <v>12599</v>
      </c>
      <c r="R779" s="17">
        <v>45</v>
      </c>
      <c r="S779" s="18">
        <v>7968.8674999999994</v>
      </c>
      <c r="T779" s="19" t="s">
        <v>33</v>
      </c>
      <c r="U779" s="20" t="s">
        <v>38</v>
      </c>
      <c r="V779" s="22">
        <v>48</v>
      </c>
      <c r="W779" s="22">
        <v>6</v>
      </c>
      <c r="X779" s="23"/>
    </row>
    <row r="780" spans="1:24" s="1" customFormat="1" ht="32.1" customHeight="1" x14ac:dyDescent="0.3">
      <c r="A780" s="24" t="s">
        <v>23</v>
      </c>
      <c r="B780" s="24" t="s">
        <v>613</v>
      </c>
      <c r="C780" s="26" t="s">
        <v>633</v>
      </c>
      <c r="D780" s="55"/>
      <c r="E780" s="39" t="str">
        <f>HYPERLINK("https://www.google.ru/search?q=WT51501-AHH&amp;newwindow=1&amp;tbm=isch","Еще фото")</f>
        <v>Еще фото</v>
      </c>
      <c r="F780" s="13"/>
      <c r="G780" s="24" t="s">
        <v>596</v>
      </c>
      <c r="H780" s="24" t="s">
        <v>27</v>
      </c>
      <c r="I780" s="24" t="s">
        <v>597</v>
      </c>
      <c r="J780" s="14" t="s">
        <v>28</v>
      </c>
      <c r="K780" s="15" t="s">
        <v>73</v>
      </c>
      <c r="L780" s="58"/>
      <c r="M780" s="14"/>
      <c r="N780" s="14" t="s">
        <v>43</v>
      </c>
      <c r="O780" s="14"/>
      <c r="P780" s="15" t="s">
        <v>32</v>
      </c>
      <c r="Q780" s="16">
        <v>12599</v>
      </c>
      <c r="R780" s="17">
        <v>45</v>
      </c>
      <c r="S780" s="18">
        <v>7968.8674999999994</v>
      </c>
      <c r="T780" s="19" t="s">
        <v>33</v>
      </c>
      <c r="U780" s="20" t="s">
        <v>40</v>
      </c>
      <c r="V780" s="22">
        <v>50</v>
      </c>
      <c r="W780" s="22">
        <v>2</v>
      </c>
      <c r="X780" s="23"/>
    </row>
    <row r="781" spans="1:24" s="1" customFormat="1" ht="108" customHeight="1" x14ac:dyDescent="0.3">
      <c r="A781" s="11" t="s">
        <v>23</v>
      </c>
      <c r="B781" s="11" t="s">
        <v>635</v>
      </c>
      <c r="C781" s="12" t="s">
        <v>636</v>
      </c>
      <c r="D781" s="27"/>
      <c r="E781" s="39" t="str">
        <f>HYPERLINK("https://www.google.ru/search?q=MT41222-NNY&amp;newwindow=1&amp;tbm=isch","Еще фото")</f>
        <v>Еще фото</v>
      </c>
      <c r="F781" s="13"/>
      <c r="G781" s="11" t="s">
        <v>637</v>
      </c>
      <c r="H781" s="11" t="s">
        <v>27</v>
      </c>
      <c r="I781" s="14" t="s">
        <v>638</v>
      </c>
      <c r="J781" s="14" t="s">
        <v>104</v>
      </c>
      <c r="K781" s="15" t="s">
        <v>29</v>
      </c>
      <c r="L781" s="14" t="s">
        <v>639</v>
      </c>
      <c r="M781" s="14"/>
      <c r="N781" s="14" t="s">
        <v>69</v>
      </c>
      <c r="O781" s="14"/>
      <c r="P781" s="15" t="s">
        <v>640</v>
      </c>
      <c r="Q781" s="16">
        <v>2799</v>
      </c>
      <c r="R781" s="17">
        <v>45</v>
      </c>
      <c r="S781" s="18">
        <v>1770.3674999999998</v>
      </c>
      <c r="T781" s="19" t="s">
        <v>33</v>
      </c>
      <c r="U781" s="20" t="s">
        <v>34</v>
      </c>
      <c r="V781" s="21" t="s">
        <v>35</v>
      </c>
      <c r="W781" s="22">
        <v>2</v>
      </c>
      <c r="X781" s="23"/>
    </row>
    <row r="782" spans="1:24" s="1" customFormat="1" ht="51.95" customHeight="1" x14ac:dyDescent="0.3">
      <c r="A782" s="11" t="s">
        <v>23</v>
      </c>
      <c r="B782" s="11" t="s">
        <v>641</v>
      </c>
      <c r="C782" s="12" t="s">
        <v>642</v>
      </c>
      <c r="D782" s="59"/>
      <c r="E782" s="39" t="str">
        <f>HYPERLINK("https://www.google.ru/search?q=MT41533-NOS&amp;newwindow=1&amp;tbm=isch","Еще фото")</f>
        <v>Еще фото</v>
      </c>
      <c r="F782" s="13"/>
      <c r="G782" s="11" t="s">
        <v>637</v>
      </c>
      <c r="H782" s="11" t="s">
        <v>27</v>
      </c>
      <c r="I782" s="14" t="s">
        <v>638</v>
      </c>
      <c r="J782" s="14" t="s">
        <v>28</v>
      </c>
      <c r="K782" s="15" t="s">
        <v>29</v>
      </c>
      <c r="L782" s="56" t="s">
        <v>643</v>
      </c>
      <c r="M782" s="14"/>
      <c r="N782" s="14" t="s">
        <v>69</v>
      </c>
      <c r="O782" s="14"/>
      <c r="P782" s="15" t="s">
        <v>62</v>
      </c>
      <c r="Q782" s="16">
        <v>3699</v>
      </c>
      <c r="R782" s="17">
        <v>45</v>
      </c>
      <c r="S782" s="18">
        <v>2339.6174999999998</v>
      </c>
      <c r="T782" s="19" t="s">
        <v>33</v>
      </c>
      <c r="U782" s="20" t="s">
        <v>34</v>
      </c>
      <c r="V782" s="21" t="s">
        <v>35</v>
      </c>
      <c r="W782" s="22">
        <v>1</v>
      </c>
      <c r="X782" s="23"/>
    </row>
    <row r="783" spans="1:24" s="1" customFormat="1" ht="60.95" customHeight="1" x14ac:dyDescent="0.3">
      <c r="A783" s="24" t="s">
        <v>23</v>
      </c>
      <c r="B783" s="24" t="s">
        <v>641</v>
      </c>
      <c r="C783" s="12" t="s">
        <v>642</v>
      </c>
      <c r="D783" s="60"/>
      <c r="E783" s="39" t="str">
        <f>HYPERLINK("https://www.google.ru/search?q=MT41533-NOS&amp;newwindow=1&amp;tbm=isch","Еще фото")</f>
        <v>Еще фото</v>
      </c>
      <c r="F783" s="13"/>
      <c r="G783" s="24" t="s">
        <v>637</v>
      </c>
      <c r="H783" s="24" t="s">
        <v>27</v>
      </c>
      <c r="I783" s="24" t="s">
        <v>638</v>
      </c>
      <c r="J783" s="14" t="s">
        <v>28</v>
      </c>
      <c r="K783" s="15" t="s">
        <v>29</v>
      </c>
      <c r="L783" s="58"/>
      <c r="M783" s="14"/>
      <c r="N783" s="14" t="s">
        <v>69</v>
      </c>
      <c r="O783" s="14"/>
      <c r="P783" s="15" t="s">
        <v>62</v>
      </c>
      <c r="Q783" s="16">
        <v>3699</v>
      </c>
      <c r="R783" s="17">
        <v>45</v>
      </c>
      <c r="S783" s="18">
        <v>2339.6174999999998</v>
      </c>
      <c r="T783" s="19" t="s">
        <v>33</v>
      </c>
      <c r="U783" s="20" t="s">
        <v>36</v>
      </c>
      <c r="V783" s="21" t="s">
        <v>37</v>
      </c>
      <c r="W783" s="22">
        <v>1</v>
      </c>
      <c r="X783" s="23"/>
    </row>
    <row r="784" spans="1:24" s="1" customFormat="1" ht="108" customHeight="1" x14ac:dyDescent="0.3">
      <c r="A784" s="11" t="s">
        <v>23</v>
      </c>
      <c r="B784" s="11" t="s">
        <v>644</v>
      </c>
      <c r="C784" s="12" t="s">
        <v>645</v>
      </c>
      <c r="D784" s="27"/>
      <c r="E784" s="39" t="str">
        <f>HYPERLINK("https://www.google.ru/search?q=MT41908-SST&amp;newwindow=1&amp;tbm=isch","Еще фото")</f>
        <v>Еще фото</v>
      </c>
      <c r="F784" s="13"/>
      <c r="G784" s="11" t="s">
        <v>637</v>
      </c>
      <c r="H784" s="11" t="s">
        <v>27</v>
      </c>
      <c r="I784" s="14" t="s">
        <v>638</v>
      </c>
      <c r="J784" s="14" t="s">
        <v>28</v>
      </c>
      <c r="K784" s="15" t="s">
        <v>29</v>
      </c>
      <c r="L784" s="14" t="s">
        <v>646</v>
      </c>
      <c r="M784" s="14"/>
      <c r="N784" s="14" t="s">
        <v>175</v>
      </c>
      <c r="O784" s="14"/>
      <c r="P784" s="15" t="s">
        <v>84</v>
      </c>
      <c r="Q784" s="16">
        <v>3799</v>
      </c>
      <c r="R784" s="17">
        <v>45</v>
      </c>
      <c r="S784" s="18">
        <v>2402.8674999999994</v>
      </c>
      <c r="T784" s="19" t="s">
        <v>33</v>
      </c>
      <c r="U784" s="20" t="s">
        <v>36</v>
      </c>
      <c r="V784" s="21" t="s">
        <v>37</v>
      </c>
      <c r="W784" s="22">
        <v>2</v>
      </c>
      <c r="X784" s="23"/>
    </row>
    <row r="785" spans="1:24" s="1" customFormat="1" ht="26.1" customHeight="1" x14ac:dyDescent="0.3">
      <c r="A785" s="11" t="s">
        <v>23</v>
      </c>
      <c r="B785" s="11" t="s">
        <v>647</v>
      </c>
      <c r="C785" s="12" t="s">
        <v>648</v>
      </c>
      <c r="D785" s="53"/>
      <c r="E785" s="39" t="str">
        <f>HYPERLINK("https://www.google.ru/search?q=MT62C74I-NOS&amp;newwindow=1&amp;tbm=isch","Еще фото")</f>
        <v>Еще фото</v>
      </c>
      <c r="F785" s="13"/>
      <c r="G785" s="11" t="s">
        <v>637</v>
      </c>
      <c r="H785" s="11" t="s">
        <v>27</v>
      </c>
      <c r="I785" s="14" t="s">
        <v>638</v>
      </c>
      <c r="J785" s="14" t="s">
        <v>104</v>
      </c>
      <c r="K785" s="15" t="s">
        <v>29</v>
      </c>
      <c r="L785" s="56" t="s">
        <v>649</v>
      </c>
      <c r="M785" s="14"/>
      <c r="N785" s="14" t="s">
        <v>69</v>
      </c>
      <c r="O785" s="14"/>
      <c r="P785" s="15" t="s">
        <v>84</v>
      </c>
      <c r="Q785" s="16">
        <v>3499</v>
      </c>
      <c r="R785" s="17">
        <v>45</v>
      </c>
      <c r="S785" s="18">
        <v>2213.1174999999998</v>
      </c>
      <c r="T785" s="19" t="s">
        <v>33</v>
      </c>
      <c r="U785" s="20" t="s">
        <v>34</v>
      </c>
      <c r="V785" s="21" t="s">
        <v>35</v>
      </c>
      <c r="W785" s="22">
        <v>5</v>
      </c>
      <c r="X785" s="23"/>
    </row>
    <row r="786" spans="1:24" s="1" customFormat="1" ht="26.1" customHeight="1" x14ac:dyDescent="0.3">
      <c r="A786" s="24" t="s">
        <v>23</v>
      </c>
      <c r="B786" s="24" t="s">
        <v>647</v>
      </c>
      <c r="C786" s="12" t="s">
        <v>648</v>
      </c>
      <c r="D786" s="54"/>
      <c r="E786" s="39" t="str">
        <f>HYPERLINK("https://www.google.ru/search?q=MT62C74I-NOS&amp;newwindow=1&amp;tbm=isch","Еще фото")</f>
        <v>Еще фото</v>
      </c>
      <c r="F786" s="13"/>
      <c r="G786" s="24" t="s">
        <v>637</v>
      </c>
      <c r="H786" s="24" t="s">
        <v>27</v>
      </c>
      <c r="I786" s="24" t="s">
        <v>638</v>
      </c>
      <c r="J786" s="14" t="s">
        <v>104</v>
      </c>
      <c r="K786" s="15" t="s">
        <v>29</v>
      </c>
      <c r="L786" s="57"/>
      <c r="M786" s="14"/>
      <c r="N786" s="14" t="s">
        <v>69</v>
      </c>
      <c r="O786" s="14"/>
      <c r="P786" s="15" t="s">
        <v>84</v>
      </c>
      <c r="Q786" s="16">
        <v>3499</v>
      </c>
      <c r="R786" s="17">
        <v>45</v>
      </c>
      <c r="S786" s="18">
        <v>2213.1174999999998</v>
      </c>
      <c r="T786" s="19" t="s">
        <v>33</v>
      </c>
      <c r="U786" s="20" t="s">
        <v>36</v>
      </c>
      <c r="V786" s="21" t="s">
        <v>37</v>
      </c>
      <c r="W786" s="22">
        <v>11</v>
      </c>
      <c r="X786" s="23"/>
    </row>
    <row r="787" spans="1:24" s="1" customFormat="1" ht="26.1" customHeight="1" x14ac:dyDescent="0.3">
      <c r="A787" s="24" t="s">
        <v>23</v>
      </c>
      <c r="B787" s="24" t="s">
        <v>647</v>
      </c>
      <c r="C787" s="12" t="s">
        <v>648</v>
      </c>
      <c r="D787" s="54"/>
      <c r="E787" s="39" t="str">
        <f>HYPERLINK("https://www.google.ru/search?q=MT62C74I-NOS&amp;newwindow=1&amp;tbm=isch","Еще фото")</f>
        <v>Еще фото</v>
      </c>
      <c r="F787" s="13"/>
      <c r="G787" s="24" t="s">
        <v>637</v>
      </c>
      <c r="H787" s="24" t="s">
        <v>27</v>
      </c>
      <c r="I787" s="24" t="s">
        <v>638</v>
      </c>
      <c r="J787" s="14" t="s">
        <v>104</v>
      </c>
      <c r="K787" s="15" t="s">
        <v>29</v>
      </c>
      <c r="L787" s="57"/>
      <c r="M787" s="14"/>
      <c r="N787" s="14" t="s">
        <v>69</v>
      </c>
      <c r="O787" s="14"/>
      <c r="P787" s="15" t="s">
        <v>84</v>
      </c>
      <c r="Q787" s="16">
        <v>3499</v>
      </c>
      <c r="R787" s="17">
        <v>45</v>
      </c>
      <c r="S787" s="18">
        <v>2213.1174999999998</v>
      </c>
      <c r="T787" s="19" t="s">
        <v>33</v>
      </c>
      <c r="U787" s="20" t="s">
        <v>38</v>
      </c>
      <c r="V787" s="21" t="s">
        <v>39</v>
      </c>
      <c r="W787" s="22">
        <v>12</v>
      </c>
      <c r="X787" s="23"/>
    </row>
    <row r="788" spans="1:24" s="1" customFormat="1" ht="26.1" customHeight="1" x14ac:dyDescent="0.3">
      <c r="A788" s="24" t="s">
        <v>23</v>
      </c>
      <c r="B788" s="24" t="s">
        <v>647</v>
      </c>
      <c r="C788" s="12" t="s">
        <v>648</v>
      </c>
      <c r="D788" s="55"/>
      <c r="E788" s="39" t="str">
        <f>HYPERLINK("https://www.google.ru/search?q=MT62C74I-NOS&amp;newwindow=1&amp;tbm=isch","Еще фото")</f>
        <v>Еще фото</v>
      </c>
      <c r="F788" s="13"/>
      <c r="G788" s="24" t="s">
        <v>637</v>
      </c>
      <c r="H788" s="24" t="s">
        <v>27</v>
      </c>
      <c r="I788" s="24" t="s">
        <v>638</v>
      </c>
      <c r="J788" s="14" t="s">
        <v>104</v>
      </c>
      <c r="K788" s="15" t="s">
        <v>29</v>
      </c>
      <c r="L788" s="58"/>
      <c r="M788" s="14"/>
      <c r="N788" s="14" t="s">
        <v>69</v>
      </c>
      <c r="O788" s="14"/>
      <c r="P788" s="15" t="s">
        <v>84</v>
      </c>
      <c r="Q788" s="16">
        <v>3499</v>
      </c>
      <c r="R788" s="17">
        <v>45</v>
      </c>
      <c r="S788" s="18">
        <v>2213.1174999999998</v>
      </c>
      <c r="T788" s="19" t="s">
        <v>33</v>
      </c>
      <c r="U788" s="20" t="s">
        <v>40</v>
      </c>
      <c r="V788" s="21" t="s">
        <v>41</v>
      </c>
      <c r="W788" s="22">
        <v>4</v>
      </c>
      <c r="X788" s="23"/>
    </row>
    <row r="789" spans="1:24" s="1" customFormat="1" ht="51.95" customHeight="1" x14ac:dyDescent="0.3">
      <c r="A789" s="11" t="s">
        <v>23</v>
      </c>
      <c r="B789" s="11" t="s">
        <v>650</v>
      </c>
      <c r="C789" s="12" t="s">
        <v>651</v>
      </c>
      <c r="D789" s="59"/>
      <c r="E789" s="39" t="str">
        <f>HYPERLINK("https://www.google.ru/search?q=WT41253-AB7&amp;newwindow=1&amp;tbm=isch","Еще фото")</f>
        <v>Еще фото</v>
      </c>
      <c r="F789" s="13"/>
      <c r="G789" s="11" t="s">
        <v>637</v>
      </c>
      <c r="H789" s="11" t="s">
        <v>27</v>
      </c>
      <c r="I789" s="14" t="s">
        <v>638</v>
      </c>
      <c r="J789" s="14" t="s">
        <v>104</v>
      </c>
      <c r="K789" s="15" t="s">
        <v>73</v>
      </c>
      <c r="L789" s="56" t="s">
        <v>652</v>
      </c>
      <c r="M789" s="14" t="s">
        <v>653</v>
      </c>
      <c r="N789" s="14" t="s">
        <v>219</v>
      </c>
      <c r="O789" s="14"/>
      <c r="P789" s="15" t="s">
        <v>32</v>
      </c>
      <c r="Q789" s="16">
        <v>3499</v>
      </c>
      <c r="R789" s="17">
        <v>45</v>
      </c>
      <c r="S789" s="18">
        <v>2213.1174999999998</v>
      </c>
      <c r="T789" s="19" t="s">
        <v>33</v>
      </c>
      <c r="U789" s="20" t="s">
        <v>34</v>
      </c>
      <c r="V789" s="22">
        <v>44</v>
      </c>
      <c r="W789" s="22">
        <v>1</v>
      </c>
      <c r="X789" s="23"/>
    </row>
    <row r="790" spans="1:24" s="1" customFormat="1" ht="60.95" customHeight="1" x14ac:dyDescent="0.3">
      <c r="A790" s="24" t="s">
        <v>23</v>
      </c>
      <c r="B790" s="24" t="s">
        <v>650</v>
      </c>
      <c r="C790" s="12" t="s">
        <v>651</v>
      </c>
      <c r="D790" s="60"/>
      <c r="E790" s="39" t="str">
        <f>HYPERLINK("https://www.google.ru/search?q=WT41253-AB7&amp;newwindow=1&amp;tbm=isch","Еще фото")</f>
        <v>Еще фото</v>
      </c>
      <c r="F790" s="13"/>
      <c r="G790" s="24" t="s">
        <v>637</v>
      </c>
      <c r="H790" s="24" t="s">
        <v>27</v>
      </c>
      <c r="I790" s="24" t="s">
        <v>638</v>
      </c>
      <c r="J790" s="14" t="s">
        <v>104</v>
      </c>
      <c r="K790" s="15" t="s">
        <v>73</v>
      </c>
      <c r="L790" s="58"/>
      <c r="M790" s="14" t="s">
        <v>653</v>
      </c>
      <c r="N790" s="14" t="s">
        <v>219</v>
      </c>
      <c r="O790" s="14"/>
      <c r="P790" s="15" t="s">
        <v>32</v>
      </c>
      <c r="Q790" s="16">
        <v>3499</v>
      </c>
      <c r="R790" s="17">
        <v>45</v>
      </c>
      <c r="S790" s="18">
        <v>2213.1174999999998</v>
      </c>
      <c r="T790" s="19" t="s">
        <v>33</v>
      </c>
      <c r="U790" s="20" t="s">
        <v>36</v>
      </c>
      <c r="V790" s="22">
        <v>46</v>
      </c>
      <c r="W790" s="22">
        <v>2</v>
      </c>
      <c r="X790" s="23"/>
    </row>
    <row r="791" spans="1:24" s="1" customFormat="1" ht="26.1" customHeight="1" x14ac:dyDescent="0.3">
      <c r="A791" s="11" t="s">
        <v>23</v>
      </c>
      <c r="B791" s="11" t="s">
        <v>650</v>
      </c>
      <c r="C791" s="12" t="s">
        <v>654</v>
      </c>
      <c r="D791" s="53"/>
      <c r="E791" s="39" t="str">
        <f>HYPERLINK("https://www.google.ru/search?q=WT41253-AB8&amp;newwindow=1&amp;tbm=isch","Еще фото")</f>
        <v>Еще фото</v>
      </c>
      <c r="F791" s="13"/>
      <c r="G791" s="11" t="s">
        <v>637</v>
      </c>
      <c r="H791" s="11" t="s">
        <v>27</v>
      </c>
      <c r="I791" s="14" t="s">
        <v>638</v>
      </c>
      <c r="J791" s="14" t="s">
        <v>104</v>
      </c>
      <c r="K791" s="15" t="s">
        <v>73</v>
      </c>
      <c r="L791" s="56" t="s">
        <v>652</v>
      </c>
      <c r="M791" s="14" t="s">
        <v>653</v>
      </c>
      <c r="N791" s="14" t="s">
        <v>156</v>
      </c>
      <c r="O791" s="14"/>
      <c r="P791" s="15" t="s">
        <v>32</v>
      </c>
      <c r="Q791" s="16">
        <v>3499</v>
      </c>
      <c r="R791" s="17">
        <v>45</v>
      </c>
      <c r="S791" s="18">
        <v>2213.1174999999998</v>
      </c>
      <c r="T791" s="19" t="s">
        <v>33</v>
      </c>
      <c r="U791" s="20" t="s">
        <v>77</v>
      </c>
      <c r="V791" s="22">
        <v>42</v>
      </c>
      <c r="W791" s="22">
        <v>1</v>
      </c>
      <c r="X791" s="23"/>
    </row>
    <row r="792" spans="1:24" s="1" customFormat="1" ht="26.1" customHeight="1" x14ac:dyDescent="0.3">
      <c r="A792" s="24" t="s">
        <v>23</v>
      </c>
      <c r="B792" s="24" t="s">
        <v>650</v>
      </c>
      <c r="C792" s="12" t="s">
        <v>654</v>
      </c>
      <c r="D792" s="54"/>
      <c r="E792" s="39" t="str">
        <f>HYPERLINK("https://www.google.ru/search?q=WT41253-AB8&amp;newwindow=1&amp;tbm=isch","Еще фото")</f>
        <v>Еще фото</v>
      </c>
      <c r="F792" s="13"/>
      <c r="G792" s="24" t="s">
        <v>637</v>
      </c>
      <c r="H792" s="24" t="s">
        <v>27</v>
      </c>
      <c r="I792" s="24" t="s">
        <v>638</v>
      </c>
      <c r="J792" s="14" t="s">
        <v>104</v>
      </c>
      <c r="K792" s="15" t="s">
        <v>73</v>
      </c>
      <c r="L792" s="57"/>
      <c r="M792" s="14" t="s">
        <v>653</v>
      </c>
      <c r="N792" s="14" t="s">
        <v>156</v>
      </c>
      <c r="O792" s="14"/>
      <c r="P792" s="15" t="s">
        <v>32</v>
      </c>
      <c r="Q792" s="16">
        <v>3499</v>
      </c>
      <c r="R792" s="17">
        <v>45</v>
      </c>
      <c r="S792" s="18">
        <v>2213.1174999999998</v>
      </c>
      <c r="T792" s="19" t="s">
        <v>33</v>
      </c>
      <c r="U792" s="20" t="s">
        <v>34</v>
      </c>
      <c r="V792" s="22">
        <v>44</v>
      </c>
      <c r="W792" s="22">
        <v>5</v>
      </c>
      <c r="X792" s="23"/>
    </row>
    <row r="793" spans="1:24" s="1" customFormat="1" ht="26.1" customHeight="1" x14ac:dyDescent="0.3">
      <c r="A793" s="24" t="s">
        <v>23</v>
      </c>
      <c r="B793" s="24" t="s">
        <v>650</v>
      </c>
      <c r="C793" s="12" t="s">
        <v>654</v>
      </c>
      <c r="D793" s="54"/>
      <c r="E793" s="39" t="str">
        <f>HYPERLINK("https://www.google.ru/search?q=WT41253-AB8&amp;newwindow=1&amp;tbm=isch","Еще фото")</f>
        <v>Еще фото</v>
      </c>
      <c r="F793" s="13"/>
      <c r="G793" s="24" t="s">
        <v>637</v>
      </c>
      <c r="H793" s="24" t="s">
        <v>27</v>
      </c>
      <c r="I793" s="24" t="s">
        <v>638</v>
      </c>
      <c r="J793" s="14" t="s">
        <v>104</v>
      </c>
      <c r="K793" s="15" t="s">
        <v>73</v>
      </c>
      <c r="L793" s="57"/>
      <c r="M793" s="14" t="s">
        <v>653</v>
      </c>
      <c r="N793" s="14" t="s">
        <v>156</v>
      </c>
      <c r="O793" s="14"/>
      <c r="P793" s="15" t="s">
        <v>32</v>
      </c>
      <c r="Q793" s="16">
        <v>3499</v>
      </c>
      <c r="R793" s="17">
        <v>45</v>
      </c>
      <c r="S793" s="18">
        <v>2213.1174999999998</v>
      </c>
      <c r="T793" s="19" t="s">
        <v>33</v>
      </c>
      <c r="U793" s="20" t="s">
        <v>36</v>
      </c>
      <c r="V793" s="22">
        <v>46</v>
      </c>
      <c r="W793" s="22">
        <v>2</v>
      </c>
      <c r="X793" s="23"/>
    </row>
    <row r="794" spans="1:24" s="1" customFormat="1" ht="26.1" customHeight="1" x14ac:dyDescent="0.3">
      <c r="A794" s="24" t="s">
        <v>23</v>
      </c>
      <c r="B794" s="24" t="s">
        <v>650</v>
      </c>
      <c r="C794" s="12" t="s">
        <v>654</v>
      </c>
      <c r="D794" s="55"/>
      <c r="E794" s="39" t="str">
        <f>HYPERLINK("https://www.google.ru/search?q=WT41253-AB8&amp;newwindow=1&amp;tbm=isch","Еще фото")</f>
        <v>Еще фото</v>
      </c>
      <c r="F794" s="13"/>
      <c r="G794" s="24" t="s">
        <v>637</v>
      </c>
      <c r="H794" s="24" t="s">
        <v>27</v>
      </c>
      <c r="I794" s="24" t="s">
        <v>638</v>
      </c>
      <c r="J794" s="14" t="s">
        <v>104</v>
      </c>
      <c r="K794" s="15" t="s">
        <v>73</v>
      </c>
      <c r="L794" s="58"/>
      <c r="M794" s="14" t="s">
        <v>653</v>
      </c>
      <c r="N794" s="14" t="s">
        <v>156</v>
      </c>
      <c r="O794" s="14"/>
      <c r="P794" s="15" t="s">
        <v>32</v>
      </c>
      <c r="Q794" s="16">
        <v>3499</v>
      </c>
      <c r="R794" s="17">
        <v>45</v>
      </c>
      <c r="S794" s="18">
        <v>2213.1174999999998</v>
      </c>
      <c r="T794" s="19" t="s">
        <v>33</v>
      </c>
      <c r="U794" s="20" t="s">
        <v>38</v>
      </c>
      <c r="V794" s="22">
        <v>48</v>
      </c>
      <c r="W794" s="22">
        <v>2</v>
      </c>
      <c r="X794" s="23"/>
    </row>
    <row r="795" spans="1:24" s="1" customFormat="1" ht="26.1" customHeight="1" x14ac:dyDescent="0.3">
      <c r="A795" s="11" t="s">
        <v>23</v>
      </c>
      <c r="B795" s="11" t="s">
        <v>655</v>
      </c>
      <c r="C795" s="12" t="s">
        <v>656</v>
      </c>
      <c r="D795" s="53"/>
      <c r="E795" s="39" t="str">
        <f>HYPERLINK("https://www.google.ru/search?q=WT41501-BK&amp;newwindow=1&amp;tbm=isch","Еще фото")</f>
        <v>Еще фото</v>
      </c>
      <c r="F795" s="13"/>
      <c r="G795" s="11" t="s">
        <v>637</v>
      </c>
      <c r="H795" s="11" t="s">
        <v>27</v>
      </c>
      <c r="I795" s="14" t="s">
        <v>638</v>
      </c>
      <c r="J795" s="14" t="s">
        <v>28</v>
      </c>
      <c r="K795" s="15" t="s">
        <v>73</v>
      </c>
      <c r="L795" s="56" t="s">
        <v>657</v>
      </c>
      <c r="M795" s="14"/>
      <c r="N795" s="14" t="s">
        <v>31</v>
      </c>
      <c r="O795" s="14"/>
      <c r="P795" s="15" t="s">
        <v>62</v>
      </c>
      <c r="Q795" s="16">
        <v>3199</v>
      </c>
      <c r="R795" s="17">
        <v>45</v>
      </c>
      <c r="S795" s="18">
        <v>2023.3674999999998</v>
      </c>
      <c r="T795" s="19" t="s">
        <v>33</v>
      </c>
      <c r="U795" s="20" t="s">
        <v>77</v>
      </c>
      <c r="V795" s="22">
        <v>42</v>
      </c>
      <c r="W795" s="22">
        <v>4</v>
      </c>
      <c r="X795" s="23"/>
    </row>
    <row r="796" spans="1:24" s="1" customFormat="1" ht="26.1" customHeight="1" x14ac:dyDescent="0.3">
      <c r="A796" s="24" t="s">
        <v>23</v>
      </c>
      <c r="B796" s="24" t="s">
        <v>655</v>
      </c>
      <c r="C796" s="12" t="s">
        <v>656</v>
      </c>
      <c r="D796" s="54"/>
      <c r="E796" s="39" t="str">
        <f>HYPERLINK("https://www.google.ru/search?q=WT41501-BK&amp;newwindow=1&amp;tbm=isch","Еще фото")</f>
        <v>Еще фото</v>
      </c>
      <c r="F796" s="13"/>
      <c r="G796" s="24" t="s">
        <v>637</v>
      </c>
      <c r="H796" s="24" t="s">
        <v>27</v>
      </c>
      <c r="I796" s="24" t="s">
        <v>638</v>
      </c>
      <c r="J796" s="14" t="s">
        <v>28</v>
      </c>
      <c r="K796" s="15" t="s">
        <v>73</v>
      </c>
      <c r="L796" s="57"/>
      <c r="M796" s="14"/>
      <c r="N796" s="14" t="s">
        <v>31</v>
      </c>
      <c r="O796" s="14"/>
      <c r="P796" s="15" t="s">
        <v>62</v>
      </c>
      <c r="Q796" s="16">
        <v>3199</v>
      </c>
      <c r="R796" s="17">
        <v>45</v>
      </c>
      <c r="S796" s="18">
        <v>2023.3674999999998</v>
      </c>
      <c r="T796" s="19" t="s">
        <v>33</v>
      </c>
      <c r="U796" s="20" t="s">
        <v>34</v>
      </c>
      <c r="V796" s="22">
        <v>44</v>
      </c>
      <c r="W796" s="22">
        <v>11</v>
      </c>
      <c r="X796" s="23"/>
    </row>
    <row r="797" spans="1:24" s="1" customFormat="1" ht="26.1" customHeight="1" x14ac:dyDescent="0.3">
      <c r="A797" s="24" t="s">
        <v>23</v>
      </c>
      <c r="B797" s="24" t="s">
        <v>655</v>
      </c>
      <c r="C797" s="12" t="s">
        <v>656</v>
      </c>
      <c r="D797" s="54"/>
      <c r="E797" s="39" t="str">
        <f>HYPERLINK("https://www.google.ru/search?q=WT41501-BK&amp;newwindow=1&amp;tbm=isch","Еще фото")</f>
        <v>Еще фото</v>
      </c>
      <c r="F797" s="13"/>
      <c r="G797" s="24" t="s">
        <v>637</v>
      </c>
      <c r="H797" s="24" t="s">
        <v>27</v>
      </c>
      <c r="I797" s="24" t="s">
        <v>638</v>
      </c>
      <c r="J797" s="14" t="s">
        <v>28</v>
      </c>
      <c r="K797" s="15" t="s">
        <v>73</v>
      </c>
      <c r="L797" s="57"/>
      <c r="M797" s="14"/>
      <c r="N797" s="14" t="s">
        <v>31</v>
      </c>
      <c r="O797" s="14"/>
      <c r="P797" s="15" t="s">
        <v>62</v>
      </c>
      <c r="Q797" s="16">
        <v>3199</v>
      </c>
      <c r="R797" s="17">
        <v>45</v>
      </c>
      <c r="S797" s="18">
        <v>2023.3674999999998</v>
      </c>
      <c r="T797" s="19" t="s">
        <v>33</v>
      </c>
      <c r="U797" s="20" t="s">
        <v>36</v>
      </c>
      <c r="V797" s="22">
        <v>46</v>
      </c>
      <c r="W797" s="22">
        <v>11</v>
      </c>
      <c r="X797" s="23"/>
    </row>
    <row r="798" spans="1:24" s="1" customFormat="1" ht="26.1" customHeight="1" x14ac:dyDescent="0.3">
      <c r="A798" s="24" t="s">
        <v>23</v>
      </c>
      <c r="B798" s="24" t="s">
        <v>655</v>
      </c>
      <c r="C798" s="12" t="s">
        <v>656</v>
      </c>
      <c r="D798" s="55"/>
      <c r="E798" s="39" t="str">
        <f>HYPERLINK("https://www.google.ru/search?q=WT41501-BK&amp;newwindow=1&amp;tbm=isch","Еще фото")</f>
        <v>Еще фото</v>
      </c>
      <c r="F798" s="13"/>
      <c r="G798" s="24" t="s">
        <v>637</v>
      </c>
      <c r="H798" s="24" t="s">
        <v>27</v>
      </c>
      <c r="I798" s="24" t="s">
        <v>638</v>
      </c>
      <c r="J798" s="14" t="s">
        <v>28</v>
      </c>
      <c r="K798" s="15" t="s">
        <v>73</v>
      </c>
      <c r="L798" s="58"/>
      <c r="M798" s="14"/>
      <c r="N798" s="14" t="s">
        <v>31</v>
      </c>
      <c r="O798" s="14"/>
      <c r="P798" s="15" t="s">
        <v>62</v>
      </c>
      <c r="Q798" s="16">
        <v>3199</v>
      </c>
      <c r="R798" s="17">
        <v>45</v>
      </c>
      <c r="S798" s="18">
        <v>2023.3674999999998</v>
      </c>
      <c r="T798" s="19" t="s">
        <v>33</v>
      </c>
      <c r="U798" s="20" t="s">
        <v>38</v>
      </c>
      <c r="V798" s="22">
        <v>48</v>
      </c>
      <c r="W798" s="22">
        <v>7</v>
      </c>
      <c r="X798" s="23"/>
    </row>
    <row r="799" spans="1:24" s="1" customFormat="1" ht="35.1" customHeight="1" x14ac:dyDescent="0.3">
      <c r="A799" s="11" t="s">
        <v>23</v>
      </c>
      <c r="B799" s="11" t="s">
        <v>655</v>
      </c>
      <c r="C799" s="12" t="s">
        <v>658</v>
      </c>
      <c r="D799" s="53"/>
      <c r="E799" s="39" t="str">
        <f>HYPERLINK("https://www.google.ru/search?q=WT41501-LIN&amp;newwindow=1&amp;tbm=isch","Еще фото")</f>
        <v>Еще фото</v>
      </c>
      <c r="F799" s="13"/>
      <c r="G799" s="11" t="s">
        <v>637</v>
      </c>
      <c r="H799" s="11" t="s">
        <v>27</v>
      </c>
      <c r="I799" s="14" t="s">
        <v>638</v>
      </c>
      <c r="J799" s="14" t="s">
        <v>28</v>
      </c>
      <c r="K799" s="15" t="s">
        <v>73</v>
      </c>
      <c r="L799" s="56" t="s">
        <v>657</v>
      </c>
      <c r="M799" s="14"/>
      <c r="N799" s="14" t="s">
        <v>58</v>
      </c>
      <c r="O799" s="14"/>
      <c r="P799" s="15" t="s">
        <v>62</v>
      </c>
      <c r="Q799" s="16">
        <v>3299</v>
      </c>
      <c r="R799" s="17">
        <v>45</v>
      </c>
      <c r="S799" s="18">
        <v>2086.6174999999998</v>
      </c>
      <c r="T799" s="19" t="s">
        <v>33</v>
      </c>
      <c r="U799" s="20" t="s">
        <v>77</v>
      </c>
      <c r="V799" s="22">
        <v>42</v>
      </c>
      <c r="W799" s="22">
        <v>2</v>
      </c>
      <c r="X799" s="23"/>
    </row>
    <row r="800" spans="1:24" s="1" customFormat="1" ht="35.1" customHeight="1" x14ac:dyDescent="0.3">
      <c r="A800" s="24" t="s">
        <v>23</v>
      </c>
      <c r="B800" s="24" t="s">
        <v>655</v>
      </c>
      <c r="C800" s="12" t="s">
        <v>658</v>
      </c>
      <c r="D800" s="54"/>
      <c r="E800" s="39" t="str">
        <f>HYPERLINK("https://www.google.ru/search?q=WT41501-LIN&amp;newwindow=1&amp;tbm=isch","Еще фото")</f>
        <v>Еще фото</v>
      </c>
      <c r="F800" s="13"/>
      <c r="G800" s="24" t="s">
        <v>637</v>
      </c>
      <c r="H800" s="24" t="s">
        <v>27</v>
      </c>
      <c r="I800" s="24" t="s">
        <v>638</v>
      </c>
      <c r="J800" s="14" t="s">
        <v>28</v>
      </c>
      <c r="K800" s="15" t="s">
        <v>73</v>
      </c>
      <c r="L800" s="57"/>
      <c r="M800" s="14"/>
      <c r="N800" s="14" t="s">
        <v>58</v>
      </c>
      <c r="O800" s="14"/>
      <c r="P800" s="15" t="s">
        <v>62</v>
      </c>
      <c r="Q800" s="16">
        <v>3299</v>
      </c>
      <c r="R800" s="17">
        <v>45</v>
      </c>
      <c r="S800" s="18">
        <v>2086.6174999999998</v>
      </c>
      <c r="T800" s="19" t="s">
        <v>33</v>
      </c>
      <c r="U800" s="20" t="s">
        <v>34</v>
      </c>
      <c r="V800" s="22">
        <v>44</v>
      </c>
      <c r="W800" s="22">
        <v>15</v>
      </c>
      <c r="X800" s="23"/>
    </row>
    <row r="801" spans="1:24" s="1" customFormat="1" ht="36.950000000000003" customHeight="1" x14ac:dyDescent="0.3">
      <c r="A801" s="24" t="s">
        <v>23</v>
      </c>
      <c r="B801" s="24" t="s">
        <v>655</v>
      </c>
      <c r="C801" s="12" t="s">
        <v>658</v>
      </c>
      <c r="D801" s="55"/>
      <c r="E801" s="39" t="str">
        <f>HYPERLINK("https://www.google.ru/search?q=WT41501-LIN&amp;newwindow=1&amp;tbm=isch","Еще фото")</f>
        <v>Еще фото</v>
      </c>
      <c r="F801" s="13"/>
      <c r="G801" s="24" t="s">
        <v>637</v>
      </c>
      <c r="H801" s="24" t="s">
        <v>27</v>
      </c>
      <c r="I801" s="24" t="s">
        <v>638</v>
      </c>
      <c r="J801" s="14" t="s">
        <v>28</v>
      </c>
      <c r="K801" s="15" t="s">
        <v>73</v>
      </c>
      <c r="L801" s="58"/>
      <c r="M801" s="14"/>
      <c r="N801" s="14" t="s">
        <v>58</v>
      </c>
      <c r="O801" s="14"/>
      <c r="P801" s="15" t="s">
        <v>62</v>
      </c>
      <c r="Q801" s="16">
        <v>3299</v>
      </c>
      <c r="R801" s="17">
        <v>45</v>
      </c>
      <c r="S801" s="18">
        <v>2086.6174999999998</v>
      </c>
      <c r="T801" s="19" t="s">
        <v>33</v>
      </c>
      <c r="U801" s="20" t="s">
        <v>36</v>
      </c>
      <c r="V801" s="22">
        <v>46</v>
      </c>
      <c r="W801" s="22">
        <v>14</v>
      </c>
      <c r="X801" s="23"/>
    </row>
    <row r="802" spans="1:24" s="1" customFormat="1" ht="26.1" customHeight="1" x14ac:dyDescent="0.3">
      <c r="A802" s="11" t="s">
        <v>23</v>
      </c>
      <c r="B802" s="11" t="s">
        <v>659</v>
      </c>
      <c r="C802" s="12" t="s">
        <v>660</v>
      </c>
      <c r="D802" s="53"/>
      <c r="E802" s="39" t="str">
        <f>HYPERLINK("https://www.google.ru/search?q=WT41509-LIN&amp;newwindow=1&amp;tbm=isch","Еще фото")</f>
        <v>Еще фото</v>
      </c>
      <c r="F802" s="13"/>
      <c r="G802" s="11" t="s">
        <v>637</v>
      </c>
      <c r="H802" s="11" t="s">
        <v>27</v>
      </c>
      <c r="I802" s="14" t="s">
        <v>638</v>
      </c>
      <c r="J802" s="14" t="s">
        <v>28</v>
      </c>
      <c r="K802" s="15" t="s">
        <v>73</v>
      </c>
      <c r="L802" s="56" t="s">
        <v>661</v>
      </c>
      <c r="M802" s="14"/>
      <c r="N802" s="14" t="s">
        <v>58</v>
      </c>
      <c r="O802" s="14"/>
      <c r="P802" s="15" t="s">
        <v>84</v>
      </c>
      <c r="Q802" s="16">
        <v>2099</v>
      </c>
      <c r="R802" s="17">
        <v>45</v>
      </c>
      <c r="S802" s="18">
        <v>1327.6174999999998</v>
      </c>
      <c r="T802" s="19" t="s">
        <v>33</v>
      </c>
      <c r="U802" s="20" t="s">
        <v>77</v>
      </c>
      <c r="V802" s="22">
        <v>42</v>
      </c>
      <c r="W802" s="22">
        <v>2</v>
      </c>
      <c r="X802" s="23"/>
    </row>
    <row r="803" spans="1:24" s="1" customFormat="1" ht="26.1" customHeight="1" x14ac:dyDescent="0.3">
      <c r="A803" s="24" t="s">
        <v>23</v>
      </c>
      <c r="B803" s="24" t="s">
        <v>659</v>
      </c>
      <c r="C803" s="12" t="s">
        <v>660</v>
      </c>
      <c r="D803" s="54"/>
      <c r="E803" s="39" t="str">
        <f>HYPERLINK("https://www.google.ru/search?q=WT41509-LIN&amp;newwindow=1&amp;tbm=isch","Еще фото")</f>
        <v>Еще фото</v>
      </c>
      <c r="F803" s="13"/>
      <c r="G803" s="24" t="s">
        <v>637</v>
      </c>
      <c r="H803" s="24" t="s">
        <v>27</v>
      </c>
      <c r="I803" s="24" t="s">
        <v>638</v>
      </c>
      <c r="J803" s="14" t="s">
        <v>28</v>
      </c>
      <c r="K803" s="15" t="s">
        <v>73</v>
      </c>
      <c r="L803" s="57"/>
      <c r="M803" s="14"/>
      <c r="N803" s="14" t="s">
        <v>58</v>
      </c>
      <c r="O803" s="14"/>
      <c r="P803" s="15" t="s">
        <v>84</v>
      </c>
      <c r="Q803" s="16">
        <v>2099</v>
      </c>
      <c r="R803" s="17">
        <v>45</v>
      </c>
      <c r="S803" s="18">
        <v>1327.6174999999998</v>
      </c>
      <c r="T803" s="19" t="s">
        <v>33</v>
      </c>
      <c r="U803" s="20" t="s">
        <v>34</v>
      </c>
      <c r="V803" s="22">
        <v>44</v>
      </c>
      <c r="W803" s="22">
        <v>6</v>
      </c>
      <c r="X803" s="23"/>
    </row>
    <row r="804" spans="1:24" s="1" customFormat="1" ht="26.1" customHeight="1" x14ac:dyDescent="0.3">
      <c r="A804" s="24" t="s">
        <v>23</v>
      </c>
      <c r="B804" s="24" t="s">
        <v>659</v>
      </c>
      <c r="C804" s="12" t="s">
        <v>660</v>
      </c>
      <c r="D804" s="54"/>
      <c r="E804" s="39" t="str">
        <f>HYPERLINK("https://www.google.ru/search?q=WT41509-LIN&amp;newwindow=1&amp;tbm=isch","Еще фото")</f>
        <v>Еще фото</v>
      </c>
      <c r="F804" s="13"/>
      <c r="G804" s="24" t="s">
        <v>637</v>
      </c>
      <c r="H804" s="24" t="s">
        <v>27</v>
      </c>
      <c r="I804" s="24" t="s">
        <v>638</v>
      </c>
      <c r="J804" s="14" t="s">
        <v>28</v>
      </c>
      <c r="K804" s="15" t="s">
        <v>73</v>
      </c>
      <c r="L804" s="57"/>
      <c r="M804" s="14"/>
      <c r="N804" s="14" t="s">
        <v>58</v>
      </c>
      <c r="O804" s="14"/>
      <c r="P804" s="15" t="s">
        <v>84</v>
      </c>
      <c r="Q804" s="16">
        <v>2099</v>
      </c>
      <c r="R804" s="17">
        <v>45</v>
      </c>
      <c r="S804" s="18">
        <v>1327.6174999999998</v>
      </c>
      <c r="T804" s="19" t="s">
        <v>33</v>
      </c>
      <c r="U804" s="20" t="s">
        <v>36</v>
      </c>
      <c r="V804" s="22">
        <v>46</v>
      </c>
      <c r="W804" s="22">
        <v>2</v>
      </c>
      <c r="X804" s="23"/>
    </row>
    <row r="805" spans="1:24" s="1" customFormat="1" ht="26.1" customHeight="1" x14ac:dyDescent="0.3">
      <c r="A805" s="24" t="s">
        <v>23</v>
      </c>
      <c r="B805" s="24" t="s">
        <v>659</v>
      </c>
      <c r="C805" s="12" t="s">
        <v>660</v>
      </c>
      <c r="D805" s="55"/>
      <c r="E805" s="39" t="str">
        <f>HYPERLINK("https://www.google.ru/search?q=WT41509-LIN&amp;newwindow=1&amp;tbm=isch","Еще фото")</f>
        <v>Еще фото</v>
      </c>
      <c r="F805" s="13"/>
      <c r="G805" s="24" t="s">
        <v>637</v>
      </c>
      <c r="H805" s="24" t="s">
        <v>27</v>
      </c>
      <c r="I805" s="24" t="s">
        <v>638</v>
      </c>
      <c r="J805" s="14" t="s">
        <v>28</v>
      </c>
      <c r="K805" s="15" t="s">
        <v>73</v>
      </c>
      <c r="L805" s="58"/>
      <c r="M805" s="14"/>
      <c r="N805" s="14" t="s">
        <v>58</v>
      </c>
      <c r="O805" s="14"/>
      <c r="P805" s="15" t="s">
        <v>84</v>
      </c>
      <c r="Q805" s="16">
        <v>2099</v>
      </c>
      <c r="R805" s="17">
        <v>45</v>
      </c>
      <c r="S805" s="18">
        <v>1327.6174999999998</v>
      </c>
      <c r="T805" s="19" t="s">
        <v>33</v>
      </c>
      <c r="U805" s="20" t="s">
        <v>40</v>
      </c>
      <c r="V805" s="22">
        <v>50</v>
      </c>
      <c r="W805" s="22">
        <v>1</v>
      </c>
      <c r="X805" s="23"/>
    </row>
    <row r="806" spans="1:24" s="1" customFormat="1" ht="51.95" customHeight="1" x14ac:dyDescent="0.3">
      <c r="A806" s="11" t="s">
        <v>23</v>
      </c>
      <c r="B806" s="11" t="s">
        <v>662</v>
      </c>
      <c r="C806" s="12" t="s">
        <v>663</v>
      </c>
      <c r="D806" s="59"/>
      <c r="E806" s="39" t="str">
        <f>HYPERLINK("https://www.google.ru/search?q=WT6297MK-DSV&amp;newwindow=1&amp;tbm=isch","Еще фото")</f>
        <v>Еще фото</v>
      </c>
      <c r="F806" s="13"/>
      <c r="G806" s="11" t="s">
        <v>637</v>
      </c>
      <c r="H806" s="11" t="s">
        <v>27</v>
      </c>
      <c r="I806" s="14" t="s">
        <v>638</v>
      </c>
      <c r="J806" s="14" t="s">
        <v>28</v>
      </c>
      <c r="K806" s="15" t="s">
        <v>73</v>
      </c>
      <c r="L806" s="56" t="s">
        <v>664</v>
      </c>
      <c r="M806" s="14"/>
      <c r="N806" s="14" t="s">
        <v>81</v>
      </c>
      <c r="O806" s="14"/>
      <c r="P806" s="15" t="s">
        <v>84</v>
      </c>
      <c r="Q806" s="16">
        <v>3899</v>
      </c>
      <c r="R806" s="17">
        <v>45</v>
      </c>
      <c r="S806" s="18">
        <v>2466.1174999999994</v>
      </c>
      <c r="T806" s="19" t="s">
        <v>33</v>
      </c>
      <c r="U806" s="20" t="s">
        <v>34</v>
      </c>
      <c r="V806" s="22">
        <v>44</v>
      </c>
      <c r="W806" s="22">
        <v>4</v>
      </c>
      <c r="X806" s="23"/>
    </row>
    <row r="807" spans="1:24" s="1" customFormat="1" ht="60.95" customHeight="1" x14ac:dyDescent="0.3">
      <c r="A807" s="24" t="s">
        <v>23</v>
      </c>
      <c r="B807" s="24" t="s">
        <v>662</v>
      </c>
      <c r="C807" s="12" t="s">
        <v>663</v>
      </c>
      <c r="D807" s="60"/>
      <c r="E807" s="39" t="str">
        <f>HYPERLINK("https://www.google.ru/search?q=WT6297MK-DSV&amp;newwindow=1&amp;tbm=isch","Еще фото")</f>
        <v>Еще фото</v>
      </c>
      <c r="F807" s="13"/>
      <c r="G807" s="24" t="s">
        <v>637</v>
      </c>
      <c r="H807" s="24" t="s">
        <v>27</v>
      </c>
      <c r="I807" s="24" t="s">
        <v>638</v>
      </c>
      <c r="J807" s="14" t="s">
        <v>28</v>
      </c>
      <c r="K807" s="15" t="s">
        <v>73</v>
      </c>
      <c r="L807" s="58"/>
      <c r="M807" s="14"/>
      <c r="N807" s="14" t="s">
        <v>81</v>
      </c>
      <c r="O807" s="14"/>
      <c r="P807" s="15" t="s">
        <v>84</v>
      </c>
      <c r="Q807" s="16">
        <v>3899</v>
      </c>
      <c r="R807" s="17">
        <v>45</v>
      </c>
      <c r="S807" s="18">
        <v>2466.1174999999994</v>
      </c>
      <c r="T807" s="19" t="s">
        <v>33</v>
      </c>
      <c r="U807" s="20" t="s">
        <v>36</v>
      </c>
      <c r="V807" s="22">
        <v>46</v>
      </c>
      <c r="W807" s="22">
        <v>4</v>
      </c>
      <c r="X807" s="23"/>
    </row>
    <row r="808" spans="1:24" s="1" customFormat="1" ht="108" customHeight="1" x14ac:dyDescent="0.3">
      <c r="A808" s="11" t="s">
        <v>23</v>
      </c>
      <c r="B808" s="11" t="s">
        <v>662</v>
      </c>
      <c r="C808" s="12" t="s">
        <v>665</v>
      </c>
      <c r="D808" s="27"/>
      <c r="E808" s="39" t="str">
        <f>HYPERLINK("https://www.google.ru/search?q=WT6297MK-PHK&amp;newwindow=1&amp;tbm=isch","Еще фото")</f>
        <v>Еще фото</v>
      </c>
      <c r="F808" s="13"/>
      <c r="G808" s="11" t="s">
        <v>637</v>
      </c>
      <c r="H808" s="11" t="s">
        <v>27</v>
      </c>
      <c r="I808" s="14" t="s">
        <v>638</v>
      </c>
      <c r="J808" s="14" t="s">
        <v>28</v>
      </c>
      <c r="K808" s="15" t="s">
        <v>73</v>
      </c>
      <c r="L808" s="14" t="s">
        <v>664</v>
      </c>
      <c r="M808" s="14"/>
      <c r="N808" s="14" t="s">
        <v>75</v>
      </c>
      <c r="O808" s="14"/>
      <c r="P808" s="15" t="s">
        <v>84</v>
      </c>
      <c r="Q808" s="16">
        <v>3899</v>
      </c>
      <c r="R808" s="17">
        <v>45</v>
      </c>
      <c r="S808" s="18">
        <v>2466.1174999999994</v>
      </c>
      <c r="T808" s="19" t="s">
        <v>33</v>
      </c>
      <c r="U808" s="20" t="s">
        <v>34</v>
      </c>
      <c r="V808" s="22">
        <v>44</v>
      </c>
      <c r="W808" s="22">
        <v>2</v>
      </c>
      <c r="X808" s="23"/>
    </row>
    <row r="809" spans="1:24" s="1" customFormat="1" ht="108" customHeight="1" x14ac:dyDescent="0.3">
      <c r="A809" s="11" t="s">
        <v>23</v>
      </c>
      <c r="B809" s="11" t="s">
        <v>666</v>
      </c>
      <c r="C809" s="12" t="s">
        <v>667</v>
      </c>
      <c r="D809" s="27"/>
      <c r="E809" s="39" t="str">
        <f>HYPERLINK("https://www.google.ru/search?q=MB61C99E-COJ&amp;newwindow=1&amp;tbm=isch","Еще фото")</f>
        <v>Еще фото</v>
      </c>
      <c r="F809" s="13"/>
      <c r="G809" s="11" t="s">
        <v>668</v>
      </c>
      <c r="H809" s="11" t="s">
        <v>27</v>
      </c>
      <c r="I809" s="14" t="s">
        <v>668</v>
      </c>
      <c r="J809" s="14" t="s">
        <v>104</v>
      </c>
      <c r="K809" s="15" t="s">
        <v>29</v>
      </c>
      <c r="L809" s="14" t="s">
        <v>669</v>
      </c>
      <c r="M809" s="14"/>
      <c r="N809" s="14" t="s">
        <v>156</v>
      </c>
      <c r="O809" s="14"/>
      <c r="P809" s="15" t="s">
        <v>670</v>
      </c>
      <c r="Q809" s="16">
        <v>6099</v>
      </c>
      <c r="R809" s="17">
        <v>45</v>
      </c>
      <c r="S809" s="18">
        <v>3857.6174999999994</v>
      </c>
      <c r="T809" s="19" t="s">
        <v>33</v>
      </c>
      <c r="U809" s="20" t="s">
        <v>34</v>
      </c>
      <c r="V809" s="21" t="s">
        <v>600</v>
      </c>
      <c r="W809" s="22">
        <v>2</v>
      </c>
      <c r="X809" s="23"/>
    </row>
    <row r="810" spans="1:24" s="1" customFormat="1" ht="108" customHeight="1" x14ac:dyDescent="0.3">
      <c r="A810" s="11" t="s">
        <v>23</v>
      </c>
      <c r="B810" s="11" t="s">
        <v>671</v>
      </c>
      <c r="C810" s="12" t="s">
        <v>672</v>
      </c>
      <c r="D810" s="27"/>
      <c r="E810" s="39" t="str">
        <f>HYPERLINK("https://www.google.ru/search?q=MS41232-EAS&amp;newwindow=1&amp;tbm=isch","Еще фото")</f>
        <v>Еще фото</v>
      </c>
      <c r="F810" s="13"/>
      <c r="G810" s="11" t="s">
        <v>668</v>
      </c>
      <c r="H810" s="11" t="s">
        <v>27</v>
      </c>
      <c r="I810" s="14" t="s">
        <v>668</v>
      </c>
      <c r="J810" s="14" t="s">
        <v>104</v>
      </c>
      <c r="K810" s="15" t="s">
        <v>29</v>
      </c>
      <c r="L810" s="14" t="s">
        <v>673</v>
      </c>
      <c r="M810" s="14"/>
      <c r="N810" s="14" t="s">
        <v>53</v>
      </c>
      <c r="O810" s="14"/>
      <c r="P810" s="15" t="s">
        <v>32</v>
      </c>
      <c r="Q810" s="16">
        <v>5799</v>
      </c>
      <c r="R810" s="17">
        <v>45</v>
      </c>
      <c r="S810" s="18">
        <v>3667.8674999999994</v>
      </c>
      <c r="T810" s="19" t="s">
        <v>33</v>
      </c>
      <c r="U810" s="20" t="s">
        <v>77</v>
      </c>
      <c r="V810" s="21" t="s">
        <v>674</v>
      </c>
      <c r="W810" s="22">
        <v>1</v>
      </c>
      <c r="X810" s="23"/>
    </row>
    <row r="811" spans="1:24" s="1" customFormat="1" ht="26.1" customHeight="1" x14ac:dyDescent="0.3">
      <c r="A811" s="11" t="s">
        <v>23</v>
      </c>
      <c r="B811" s="11" t="s">
        <v>675</v>
      </c>
      <c r="C811" s="12" t="s">
        <v>676</v>
      </c>
      <c r="D811" s="53"/>
      <c r="E811" s="39" t="str">
        <f>HYPERLINK("https://www.google.ru/search?q=WB62232J-BLK&amp;newwindow=1&amp;tbm=isch","Еще фото")</f>
        <v>Еще фото</v>
      </c>
      <c r="F811" s="13"/>
      <c r="G811" s="11" t="s">
        <v>668</v>
      </c>
      <c r="H811" s="11" t="s">
        <v>27</v>
      </c>
      <c r="I811" s="14" t="s">
        <v>668</v>
      </c>
      <c r="J811" s="14" t="s">
        <v>28</v>
      </c>
      <c r="K811" s="15" t="s">
        <v>73</v>
      </c>
      <c r="L811" s="56" t="s">
        <v>677</v>
      </c>
      <c r="M811" s="14"/>
      <c r="N811" s="14" t="s">
        <v>31</v>
      </c>
      <c r="O811" s="14"/>
      <c r="P811" s="15" t="s">
        <v>76</v>
      </c>
      <c r="Q811" s="16">
        <v>5399</v>
      </c>
      <c r="R811" s="17">
        <v>45</v>
      </c>
      <c r="S811" s="18">
        <v>3414.8674999999994</v>
      </c>
      <c r="T811" s="19" t="s">
        <v>33</v>
      </c>
      <c r="U811" s="20" t="s">
        <v>77</v>
      </c>
      <c r="V811" s="22">
        <v>42</v>
      </c>
      <c r="W811" s="22">
        <v>1</v>
      </c>
      <c r="X811" s="23"/>
    </row>
    <row r="812" spans="1:24" s="1" customFormat="1" ht="26.1" customHeight="1" x14ac:dyDescent="0.3">
      <c r="A812" s="24" t="s">
        <v>23</v>
      </c>
      <c r="B812" s="24" t="s">
        <v>675</v>
      </c>
      <c r="C812" s="12" t="s">
        <v>676</v>
      </c>
      <c r="D812" s="54"/>
      <c r="E812" s="39" t="str">
        <f>HYPERLINK("https://www.google.ru/search?q=WB62232J-BLK&amp;newwindow=1&amp;tbm=isch","Еще фото")</f>
        <v>Еще фото</v>
      </c>
      <c r="F812" s="13"/>
      <c r="G812" s="24" t="s">
        <v>668</v>
      </c>
      <c r="H812" s="24" t="s">
        <v>27</v>
      </c>
      <c r="I812" s="24" t="s">
        <v>668</v>
      </c>
      <c r="J812" s="14" t="s">
        <v>28</v>
      </c>
      <c r="K812" s="15" t="s">
        <v>73</v>
      </c>
      <c r="L812" s="57"/>
      <c r="M812" s="14"/>
      <c r="N812" s="14" t="s">
        <v>31</v>
      </c>
      <c r="O812" s="14"/>
      <c r="P812" s="15" t="s">
        <v>76</v>
      </c>
      <c r="Q812" s="16">
        <v>5399</v>
      </c>
      <c r="R812" s="17">
        <v>45</v>
      </c>
      <c r="S812" s="18">
        <v>3414.8674999999994</v>
      </c>
      <c r="T812" s="19" t="s">
        <v>33</v>
      </c>
      <c r="U812" s="20" t="s">
        <v>34</v>
      </c>
      <c r="V812" s="22">
        <v>44</v>
      </c>
      <c r="W812" s="22">
        <v>5</v>
      </c>
      <c r="X812" s="23"/>
    </row>
    <row r="813" spans="1:24" s="1" customFormat="1" ht="26.1" customHeight="1" x14ac:dyDescent="0.3">
      <c r="A813" s="24" t="s">
        <v>23</v>
      </c>
      <c r="B813" s="24" t="s">
        <v>675</v>
      </c>
      <c r="C813" s="12" t="s">
        <v>676</v>
      </c>
      <c r="D813" s="54"/>
      <c r="E813" s="39" t="str">
        <f>HYPERLINK("https://www.google.ru/search?q=WB62232J-BLK&amp;newwindow=1&amp;tbm=isch","Еще фото")</f>
        <v>Еще фото</v>
      </c>
      <c r="F813" s="13"/>
      <c r="G813" s="24" t="s">
        <v>668</v>
      </c>
      <c r="H813" s="24" t="s">
        <v>27</v>
      </c>
      <c r="I813" s="24" t="s">
        <v>668</v>
      </c>
      <c r="J813" s="14" t="s">
        <v>28</v>
      </c>
      <c r="K813" s="15" t="s">
        <v>73</v>
      </c>
      <c r="L813" s="57"/>
      <c r="M813" s="14"/>
      <c r="N813" s="14" t="s">
        <v>31</v>
      </c>
      <c r="O813" s="14"/>
      <c r="P813" s="15" t="s">
        <v>76</v>
      </c>
      <c r="Q813" s="16">
        <v>5399</v>
      </c>
      <c r="R813" s="17">
        <v>45</v>
      </c>
      <c r="S813" s="18">
        <v>3414.8674999999994</v>
      </c>
      <c r="T813" s="19" t="s">
        <v>33</v>
      </c>
      <c r="U813" s="20" t="s">
        <v>36</v>
      </c>
      <c r="V813" s="22">
        <v>46</v>
      </c>
      <c r="W813" s="22">
        <v>6</v>
      </c>
      <c r="X813" s="23"/>
    </row>
    <row r="814" spans="1:24" s="1" customFormat="1" ht="26.1" customHeight="1" x14ac:dyDescent="0.3">
      <c r="A814" s="24" t="s">
        <v>23</v>
      </c>
      <c r="B814" s="24" t="s">
        <v>675</v>
      </c>
      <c r="C814" s="12" t="s">
        <v>676</v>
      </c>
      <c r="D814" s="55"/>
      <c r="E814" s="39" t="str">
        <f>HYPERLINK("https://www.google.ru/search?q=WB62232J-BLK&amp;newwindow=1&amp;tbm=isch","Еще фото")</f>
        <v>Еще фото</v>
      </c>
      <c r="F814" s="13"/>
      <c r="G814" s="24" t="s">
        <v>668</v>
      </c>
      <c r="H814" s="24" t="s">
        <v>27</v>
      </c>
      <c r="I814" s="24" t="s">
        <v>668</v>
      </c>
      <c r="J814" s="14" t="s">
        <v>28</v>
      </c>
      <c r="K814" s="15" t="s">
        <v>73</v>
      </c>
      <c r="L814" s="58"/>
      <c r="M814" s="14"/>
      <c r="N814" s="14" t="s">
        <v>31</v>
      </c>
      <c r="O814" s="14"/>
      <c r="P814" s="15" t="s">
        <v>76</v>
      </c>
      <c r="Q814" s="16">
        <v>5399</v>
      </c>
      <c r="R814" s="17">
        <v>45</v>
      </c>
      <c r="S814" s="18">
        <v>3414.8674999999994</v>
      </c>
      <c r="T814" s="19" t="s">
        <v>33</v>
      </c>
      <c r="U814" s="20" t="s">
        <v>38</v>
      </c>
      <c r="V814" s="22">
        <v>48</v>
      </c>
      <c r="W814" s="22">
        <v>3</v>
      </c>
      <c r="X814" s="23"/>
    </row>
    <row r="815" spans="1:24" s="1" customFormat="1" ht="21" customHeight="1" x14ac:dyDescent="0.3">
      <c r="A815" s="11" t="s">
        <v>23</v>
      </c>
      <c r="B815" s="11" t="s">
        <v>675</v>
      </c>
      <c r="C815" s="25" t="s">
        <v>678</v>
      </c>
      <c r="D815" s="53"/>
      <c r="E815" s="39" t="str">
        <f>HYPERLINK("https://www.google.ru/search?q=WB62232J-LIT&amp;newwindow=1&amp;tbm=isch","Еще фото")</f>
        <v>Еще фото</v>
      </c>
      <c r="F815" s="13"/>
      <c r="G815" s="11" t="s">
        <v>668</v>
      </c>
      <c r="H815" s="11" t="s">
        <v>27</v>
      </c>
      <c r="I815" s="14" t="s">
        <v>668</v>
      </c>
      <c r="J815" s="14" t="s">
        <v>28</v>
      </c>
      <c r="K815" s="15" t="s">
        <v>73</v>
      </c>
      <c r="L815" s="56" t="s">
        <v>677</v>
      </c>
      <c r="M815" s="14"/>
      <c r="N815" s="14" t="s">
        <v>58</v>
      </c>
      <c r="O815" s="14"/>
      <c r="P815" s="15" t="s">
        <v>76</v>
      </c>
      <c r="Q815" s="16">
        <v>5399</v>
      </c>
      <c r="R815" s="17">
        <v>45</v>
      </c>
      <c r="S815" s="18">
        <v>3414.8674999999994</v>
      </c>
      <c r="T815" s="19" t="s">
        <v>33</v>
      </c>
      <c r="U815" s="20" t="s">
        <v>77</v>
      </c>
      <c r="V815" s="22">
        <v>42</v>
      </c>
      <c r="W815" s="22">
        <v>1</v>
      </c>
      <c r="X815" s="23"/>
    </row>
    <row r="816" spans="1:24" s="1" customFormat="1" ht="21" customHeight="1" x14ac:dyDescent="0.3">
      <c r="A816" s="24" t="s">
        <v>23</v>
      </c>
      <c r="B816" s="24" t="s">
        <v>675</v>
      </c>
      <c r="C816" s="26" t="s">
        <v>678</v>
      </c>
      <c r="D816" s="54"/>
      <c r="E816" s="39" t="str">
        <f>HYPERLINK("https://www.google.ru/search?q=WB62232J-LIT&amp;newwindow=1&amp;tbm=isch","Еще фото")</f>
        <v>Еще фото</v>
      </c>
      <c r="F816" s="13"/>
      <c r="G816" s="24" t="s">
        <v>668</v>
      </c>
      <c r="H816" s="24" t="s">
        <v>27</v>
      </c>
      <c r="I816" s="24" t="s">
        <v>668</v>
      </c>
      <c r="J816" s="14" t="s">
        <v>28</v>
      </c>
      <c r="K816" s="15" t="s">
        <v>73</v>
      </c>
      <c r="L816" s="57"/>
      <c r="M816" s="14"/>
      <c r="N816" s="14" t="s">
        <v>58</v>
      </c>
      <c r="O816" s="14"/>
      <c r="P816" s="15" t="s">
        <v>76</v>
      </c>
      <c r="Q816" s="16">
        <v>5399</v>
      </c>
      <c r="R816" s="17">
        <v>45</v>
      </c>
      <c r="S816" s="18">
        <v>3414.8674999999994</v>
      </c>
      <c r="T816" s="19" t="s">
        <v>33</v>
      </c>
      <c r="U816" s="20" t="s">
        <v>34</v>
      </c>
      <c r="V816" s="22">
        <v>44</v>
      </c>
      <c r="W816" s="22">
        <v>6</v>
      </c>
      <c r="X816" s="23"/>
    </row>
    <row r="817" spans="1:24" s="1" customFormat="1" ht="21" customHeight="1" x14ac:dyDescent="0.3">
      <c r="A817" s="24" t="s">
        <v>23</v>
      </c>
      <c r="B817" s="24" t="s">
        <v>675</v>
      </c>
      <c r="C817" s="26" t="s">
        <v>678</v>
      </c>
      <c r="D817" s="54"/>
      <c r="E817" s="39" t="str">
        <f>HYPERLINK("https://www.google.ru/search?q=WB62232J-LIT&amp;newwindow=1&amp;tbm=isch","Еще фото")</f>
        <v>Еще фото</v>
      </c>
      <c r="F817" s="13"/>
      <c r="G817" s="24" t="s">
        <v>668</v>
      </c>
      <c r="H817" s="24" t="s">
        <v>27</v>
      </c>
      <c r="I817" s="24" t="s">
        <v>668</v>
      </c>
      <c r="J817" s="14" t="s">
        <v>28</v>
      </c>
      <c r="K817" s="15" t="s">
        <v>73</v>
      </c>
      <c r="L817" s="57"/>
      <c r="M817" s="14"/>
      <c r="N817" s="14" t="s">
        <v>58</v>
      </c>
      <c r="O817" s="14"/>
      <c r="P817" s="15" t="s">
        <v>76</v>
      </c>
      <c r="Q817" s="16">
        <v>5399</v>
      </c>
      <c r="R817" s="17">
        <v>45</v>
      </c>
      <c r="S817" s="18">
        <v>3414.8674999999994</v>
      </c>
      <c r="T817" s="19" t="s">
        <v>33</v>
      </c>
      <c r="U817" s="20" t="s">
        <v>36</v>
      </c>
      <c r="V817" s="22">
        <v>46</v>
      </c>
      <c r="W817" s="22">
        <v>5</v>
      </c>
      <c r="X817" s="23"/>
    </row>
    <row r="818" spans="1:24" s="1" customFormat="1" ht="21" customHeight="1" x14ac:dyDescent="0.3">
      <c r="A818" s="24" t="s">
        <v>23</v>
      </c>
      <c r="B818" s="24" t="s">
        <v>675</v>
      </c>
      <c r="C818" s="26" t="s">
        <v>678</v>
      </c>
      <c r="D818" s="54"/>
      <c r="E818" s="39" t="str">
        <f>HYPERLINK("https://www.google.ru/search?q=WB62232J-LIT&amp;newwindow=1&amp;tbm=isch","Еще фото")</f>
        <v>Еще фото</v>
      </c>
      <c r="F818" s="13"/>
      <c r="G818" s="24" t="s">
        <v>668</v>
      </c>
      <c r="H818" s="24" t="s">
        <v>27</v>
      </c>
      <c r="I818" s="24" t="s">
        <v>668</v>
      </c>
      <c r="J818" s="14" t="s">
        <v>28</v>
      </c>
      <c r="K818" s="15" t="s">
        <v>73</v>
      </c>
      <c r="L818" s="57"/>
      <c r="M818" s="14"/>
      <c r="N818" s="14" t="s">
        <v>58</v>
      </c>
      <c r="O818" s="14"/>
      <c r="P818" s="15" t="s">
        <v>76</v>
      </c>
      <c r="Q818" s="16">
        <v>5399</v>
      </c>
      <c r="R818" s="17">
        <v>45</v>
      </c>
      <c r="S818" s="18">
        <v>3414.8674999999994</v>
      </c>
      <c r="T818" s="19" t="s">
        <v>33</v>
      </c>
      <c r="U818" s="20" t="s">
        <v>38</v>
      </c>
      <c r="V818" s="22">
        <v>48</v>
      </c>
      <c r="W818" s="22">
        <v>2</v>
      </c>
      <c r="X818" s="23"/>
    </row>
    <row r="819" spans="1:24" s="1" customFormat="1" ht="32.1" customHeight="1" x14ac:dyDescent="0.3">
      <c r="A819" s="24" t="s">
        <v>23</v>
      </c>
      <c r="B819" s="24" t="s">
        <v>675</v>
      </c>
      <c r="C819" s="26" t="s">
        <v>678</v>
      </c>
      <c r="D819" s="55"/>
      <c r="E819" s="39" t="str">
        <f>HYPERLINK("https://www.google.ru/search?q=WB62232J-LIT&amp;newwindow=1&amp;tbm=isch","Еще фото")</f>
        <v>Еще фото</v>
      </c>
      <c r="F819" s="13"/>
      <c r="G819" s="24" t="s">
        <v>668</v>
      </c>
      <c r="H819" s="24" t="s">
        <v>27</v>
      </c>
      <c r="I819" s="24" t="s">
        <v>668</v>
      </c>
      <c r="J819" s="14" t="s">
        <v>28</v>
      </c>
      <c r="K819" s="15" t="s">
        <v>73</v>
      </c>
      <c r="L819" s="58"/>
      <c r="M819" s="14"/>
      <c r="N819" s="14" t="s">
        <v>58</v>
      </c>
      <c r="O819" s="14"/>
      <c r="P819" s="15" t="s">
        <v>76</v>
      </c>
      <c r="Q819" s="16">
        <v>5399</v>
      </c>
      <c r="R819" s="17">
        <v>45</v>
      </c>
      <c r="S819" s="18">
        <v>3414.8674999999994</v>
      </c>
      <c r="T819" s="19" t="s">
        <v>33</v>
      </c>
      <c r="U819" s="20" t="s">
        <v>40</v>
      </c>
      <c r="V819" s="22">
        <v>50</v>
      </c>
      <c r="W819" s="22">
        <v>2</v>
      </c>
      <c r="X819" s="23"/>
    </row>
    <row r="820" spans="1:24" s="1" customFormat="1" ht="26.1" customHeight="1" x14ac:dyDescent="0.3">
      <c r="A820" s="11" t="s">
        <v>23</v>
      </c>
      <c r="B820" s="11" t="s">
        <v>675</v>
      </c>
      <c r="C820" s="12" t="s">
        <v>679</v>
      </c>
      <c r="D820" s="53"/>
      <c r="E820" s="39" t="str">
        <f>HYPERLINK("https://www.google.ru/search?q=WB62232J-PHK&amp;newwindow=1&amp;tbm=isch","Еще фото")</f>
        <v>Еще фото</v>
      </c>
      <c r="F820" s="13"/>
      <c r="G820" s="11" t="s">
        <v>668</v>
      </c>
      <c r="H820" s="11" t="s">
        <v>27</v>
      </c>
      <c r="I820" s="14" t="s">
        <v>668</v>
      </c>
      <c r="J820" s="14" t="s">
        <v>28</v>
      </c>
      <c r="K820" s="15" t="s">
        <v>73</v>
      </c>
      <c r="L820" s="56" t="s">
        <v>677</v>
      </c>
      <c r="M820" s="14"/>
      <c r="N820" s="14" t="s">
        <v>75</v>
      </c>
      <c r="O820" s="14"/>
      <c r="P820" s="15" t="s">
        <v>76</v>
      </c>
      <c r="Q820" s="16">
        <v>5399</v>
      </c>
      <c r="R820" s="17">
        <v>45</v>
      </c>
      <c r="S820" s="18">
        <v>3414.8674999999994</v>
      </c>
      <c r="T820" s="19" t="s">
        <v>33</v>
      </c>
      <c r="U820" s="20" t="s">
        <v>77</v>
      </c>
      <c r="V820" s="22">
        <v>42</v>
      </c>
      <c r="W820" s="22">
        <v>3</v>
      </c>
      <c r="X820" s="23"/>
    </row>
    <row r="821" spans="1:24" s="1" customFormat="1" ht="26.1" customHeight="1" x14ac:dyDescent="0.3">
      <c r="A821" s="24" t="s">
        <v>23</v>
      </c>
      <c r="B821" s="24" t="s">
        <v>675</v>
      </c>
      <c r="C821" s="12" t="s">
        <v>679</v>
      </c>
      <c r="D821" s="54"/>
      <c r="E821" s="39" t="str">
        <f>HYPERLINK("https://www.google.ru/search?q=WB62232J-PHK&amp;newwindow=1&amp;tbm=isch","Еще фото")</f>
        <v>Еще фото</v>
      </c>
      <c r="F821" s="13"/>
      <c r="G821" s="24" t="s">
        <v>668</v>
      </c>
      <c r="H821" s="24" t="s">
        <v>27</v>
      </c>
      <c r="I821" s="24" t="s">
        <v>668</v>
      </c>
      <c r="J821" s="14" t="s">
        <v>28</v>
      </c>
      <c r="K821" s="15" t="s">
        <v>73</v>
      </c>
      <c r="L821" s="57"/>
      <c r="M821" s="14"/>
      <c r="N821" s="14" t="s">
        <v>75</v>
      </c>
      <c r="O821" s="14"/>
      <c r="P821" s="15" t="s">
        <v>76</v>
      </c>
      <c r="Q821" s="16">
        <v>5399</v>
      </c>
      <c r="R821" s="17">
        <v>45</v>
      </c>
      <c r="S821" s="18">
        <v>3414.8674999999994</v>
      </c>
      <c r="T821" s="19" t="s">
        <v>33</v>
      </c>
      <c r="U821" s="20" t="s">
        <v>34</v>
      </c>
      <c r="V821" s="22">
        <v>44</v>
      </c>
      <c r="W821" s="22">
        <v>9</v>
      </c>
      <c r="X821" s="23"/>
    </row>
    <row r="822" spans="1:24" s="1" customFormat="1" ht="26.1" customHeight="1" x14ac:dyDescent="0.3">
      <c r="A822" s="24" t="s">
        <v>23</v>
      </c>
      <c r="B822" s="24" t="s">
        <v>675</v>
      </c>
      <c r="C822" s="12" t="s">
        <v>679</v>
      </c>
      <c r="D822" s="54"/>
      <c r="E822" s="39" t="str">
        <f>HYPERLINK("https://www.google.ru/search?q=WB62232J-PHK&amp;newwindow=1&amp;tbm=isch","Еще фото")</f>
        <v>Еще фото</v>
      </c>
      <c r="F822" s="13"/>
      <c r="G822" s="24" t="s">
        <v>668</v>
      </c>
      <c r="H822" s="24" t="s">
        <v>27</v>
      </c>
      <c r="I822" s="24" t="s">
        <v>668</v>
      </c>
      <c r="J822" s="14" t="s">
        <v>28</v>
      </c>
      <c r="K822" s="15" t="s">
        <v>73</v>
      </c>
      <c r="L822" s="57"/>
      <c r="M822" s="14"/>
      <c r="N822" s="14" t="s">
        <v>75</v>
      </c>
      <c r="O822" s="14"/>
      <c r="P822" s="15" t="s">
        <v>76</v>
      </c>
      <c r="Q822" s="16">
        <v>5399</v>
      </c>
      <c r="R822" s="17">
        <v>45</v>
      </c>
      <c r="S822" s="18">
        <v>3414.8674999999994</v>
      </c>
      <c r="T822" s="19" t="s">
        <v>33</v>
      </c>
      <c r="U822" s="20" t="s">
        <v>36</v>
      </c>
      <c r="V822" s="22">
        <v>46</v>
      </c>
      <c r="W822" s="22">
        <v>8</v>
      </c>
      <c r="X822" s="23"/>
    </row>
    <row r="823" spans="1:24" s="1" customFormat="1" ht="26.1" customHeight="1" x14ac:dyDescent="0.3">
      <c r="A823" s="24" t="s">
        <v>23</v>
      </c>
      <c r="B823" s="24" t="s">
        <v>675</v>
      </c>
      <c r="C823" s="12" t="s">
        <v>679</v>
      </c>
      <c r="D823" s="55"/>
      <c r="E823" s="39" t="str">
        <f>HYPERLINK("https://www.google.ru/search?q=WB62232J-PHK&amp;newwindow=1&amp;tbm=isch","Еще фото")</f>
        <v>Еще фото</v>
      </c>
      <c r="F823" s="13"/>
      <c r="G823" s="24" t="s">
        <v>668</v>
      </c>
      <c r="H823" s="24" t="s">
        <v>27</v>
      </c>
      <c r="I823" s="24" t="s">
        <v>668</v>
      </c>
      <c r="J823" s="14" t="s">
        <v>28</v>
      </c>
      <c r="K823" s="15" t="s">
        <v>73</v>
      </c>
      <c r="L823" s="58"/>
      <c r="M823" s="14"/>
      <c r="N823" s="14" t="s">
        <v>75</v>
      </c>
      <c r="O823" s="14"/>
      <c r="P823" s="15" t="s">
        <v>76</v>
      </c>
      <c r="Q823" s="16">
        <v>5399</v>
      </c>
      <c r="R823" s="17">
        <v>45</v>
      </c>
      <c r="S823" s="18">
        <v>3414.8674999999994</v>
      </c>
      <c r="T823" s="19" t="s">
        <v>33</v>
      </c>
      <c r="U823" s="20" t="s">
        <v>38</v>
      </c>
      <c r="V823" s="22">
        <v>48</v>
      </c>
      <c r="W823" s="22">
        <v>3</v>
      </c>
      <c r="X823" s="23"/>
    </row>
  </sheetData>
  <autoFilter ref="A3:X823" xr:uid="{00000000-0009-0000-0000-000000000000}"/>
  <mergeCells count="306">
    <mergeCell ref="D4:D7"/>
    <mergeCell ref="L4:L7"/>
    <mergeCell ref="D8:D12"/>
    <mergeCell ref="L8:L12"/>
    <mergeCell ref="D14:D17"/>
    <mergeCell ref="L14:L17"/>
    <mergeCell ref="D18:D19"/>
    <mergeCell ref="L18:L19"/>
    <mergeCell ref="D20:D23"/>
    <mergeCell ref="L20:L23"/>
    <mergeCell ref="D24:D28"/>
    <mergeCell ref="L24:L28"/>
    <mergeCell ref="D29:D30"/>
    <mergeCell ref="L29:L30"/>
    <mergeCell ref="D32:D35"/>
    <mergeCell ref="L32:L35"/>
    <mergeCell ref="D36:D40"/>
    <mergeCell ref="L36:L40"/>
    <mergeCell ref="D42:D45"/>
    <mergeCell ref="L42:L45"/>
    <mergeCell ref="D46:D47"/>
    <mergeCell ref="L46:L47"/>
    <mergeCell ref="D48:D50"/>
    <mergeCell ref="L48:L50"/>
    <mergeCell ref="D52:D53"/>
    <mergeCell ref="L52:L53"/>
    <mergeCell ref="D54:D55"/>
    <mergeCell ref="L54:L55"/>
    <mergeCell ref="D56:D64"/>
    <mergeCell ref="L56:L64"/>
    <mergeCell ref="D65:D72"/>
    <mergeCell ref="L65:L72"/>
    <mergeCell ref="D77:D85"/>
    <mergeCell ref="L77:L85"/>
    <mergeCell ref="D86:D94"/>
    <mergeCell ref="L86:L94"/>
    <mergeCell ref="D96:D104"/>
    <mergeCell ref="L96:L104"/>
    <mergeCell ref="D106:D113"/>
    <mergeCell ref="L106:L113"/>
    <mergeCell ref="D116:D124"/>
    <mergeCell ref="L116:L124"/>
    <mergeCell ref="D125:D129"/>
    <mergeCell ref="L125:L129"/>
    <mergeCell ref="D130:D131"/>
    <mergeCell ref="L130:L131"/>
    <mergeCell ref="D132:D135"/>
    <mergeCell ref="L132:L135"/>
    <mergeCell ref="D138:D141"/>
    <mergeCell ref="L138:L141"/>
    <mergeCell ref="D142:D145"/>
    <mergeCell ref="L142:L145"/>
    <mergeCell ref="D146:D148"/>
    <mergeCell ref="L146:L148"/>
    <mergeCell ref="D149:D152"/>
    <mergeCell ref="L149:L152"/>
    <mergeCell ref="D154:D155"/>
    <mergeCell ref="L154:L155"/>
    <mergeCell ref="D158:D159"/>
    <mergeCell ref="L158:L159"/>
    <mergeCell ref="D161:D162"/>
    <mergeCell ref="L161:L162"/>
    <mergeCell ref="D164:D165"/>
    <mergeCell ref="L164:L165"/>
    <mergeCell ref="D166:D168"/>
    <mergeCell ref="L166:L168"/>
    <mergeCell ref="D169:D171"/>
    <mergeCell ref="L169:L171"/>
    <mergeCell ref="D172:D174"/>
    <mergeCell ref="L172:L174"/>
    <mergeCell ref="D184:D187"/>
    <mergeCell ref="L184:L187"/>
    <mergeCell ref="D188:D190"/>
    <mergeCell ref="L188:L190"/>
    <mergeCell ref="D195:D196"/>
    <mergeCell ref="L195:L196"/>
    <mergeCell ref="D198:D205"/>
    <mergeCell ref="L198:L205"/>
    <mergeCell ref="D206:D207"/>
    <mergeCell ref="L206:L207"/>
    <mergeCell ref="D208:D211"/>
    <mergeCell ref="L208:L211"/>
    <mergeCell ref="D212:D214"/>
    <mergeCell ref="L212:L214"/>
    <mergeCell ref="D216:D217"/>
    <mergeCell ref="L216:L217"/>
    <mergeCell ref="D218:D220"/>
    <mergeCell ref="L218:L220"/>
    <mergeCell ref="D223:D230"/>
    <mergeCell ref="L223:L230"/>
    <mergeCell ref="D231:D233"/>
    <mergeCell ref="L231:L233"/>
    <mergeCell ref="D234:D237"/>
    <mergeCell ref="L234:L237"/>
    <mergeCell ref="D241:D242"/>
    <mergeCell ref="L241:L242"/>
    <mergeCell ref="D246:D247"/>
    <mergeCell ref="L246:L247"/>
    <mergeCell ref="D250:D251"/>
    <mergeCell ref="L250:L251"/>
    <mergeCell ref="D252:D254"/>
    <mergeCell ref="L252:L254"/>
    <mergeCell ref="D257:D261"/>
    <mergeCell ref="L257:L261"/>
    <mergeCell ref="D262:D265"/>
    <mergeCell ref="L262:L265"/>
    <mergeCell ref="D267:D282"/>
    <mergeCell ref="L267:L282"/>
    <mergeCell ref="D283:D296"/>
    <mergeCell ref="L283:L296"/>
    <mergeCell ref="D300:D304"/>
    <mergeCell ref="L300:L304"/>
    <mergeCell ref="D305:D307"/>
    <mergeCell ref="L305:L307"/>
    <mergeCell ref="D308:D316"/>
    <mergeCell ref="L308:L316"/>
    <mergeCell ref="D317:D318"/>
    <mergeCell ref="L317:L318"/>
    <mergeCell ref="D319:D325"/>
    <mergeCell ref="L319:L325"/>
    <mergeCell ref="D326:D333"/>
    <mergeCell ref="L326:L333"/>
    <mergeCell ref="D334:D337"/>
    <mergeCell ref="L334:L337"/>
    <mergeCell ref="D338:D349"/>
    <mergeCell ref="L338:L349"/>
    <mergeCell ref="D350:D359"/>
    <mergeCell ref="L350:L359"/>
    <mergeCell ref="D360:D363"/>
    <mergeCell ref="L360:L363"/>
    <mergeCell ref="D364:D375"/>
    <mergeCell ref="L364:L375"/>
    <mergeCell ref="D377:D378"/>
    <mergeCell ref="L377:L378"/>
    <mergeCell ref="D379:D391"/>
    <mergeCell ref="L379:L391"/>
    <mergeCell ref="D392:D397"/>
    <mergeCell ref="L392:L397"/>
    <mergeCell ref="D398:D413"/>
    <mergeCell ref="L398:L413"/>
    <mergeCell ref="D414:D415"/>
    <mergeCell ref="L414:L415"/>
    <mergeCell ref="D416:D417"/>
    <mergeCell ref="L416:L417"/>
    <mergeCell ref="D419:D430"/>
    <mergeCell ref="L419:L430"/>
    <mergeCell ref="D432:D433"/>
    <mergeCell ref="L432:L433"/>
    <mergeCell ref="D434:D437"/>
    <mergeCell ref="L434:L437"/>
    <mergeCell ref="D440:D444"/>
    <mergeCell ref="L440:L444"/>
    <mergeCell ref="D445:D452"/>
    <mergeCell ref="L445:L452"/>
    <mergeCell ref="D454:D462"/>
    <mergeCell ref="L454:L462"/>
    <mergeCell ref="D463:D464"/>
    <mergeCell ref="L463:L464"/>
    <mergeCell ref="D465:D468"/>
    <mergeCell ref="L465:L468"/>
    <mergeCell ref="D469:D471"/>
    <mergeCell ref="L469:L471"/>
    <mergeCell ref="D476:D478"/>
    <mergeCell ref="L476:L478"/>
    <mergeCell ref="D479:D480"/>
    <mergeCell ref="L479:L480"/>
    <mergeCell ref="D481:D482"/>
    <mergeCell ref="L481:L482"/>
    <mergeCell ref="D483:D488"/>
    <mergeCell ref="L483:L488"/>
    <mergeCell ref="D489:D490"/>
    <mergeCell ref="L489:L490"/>
    <mergeCell ref="D491:D502"/>
    <mergeCell ref="L491:L502"/>
    <mergeCell ref="D503:D506"/>
    <mergeCell ref="L503:L506"/>
    <mergeCell ref="D507:D512"/>
    <mergeCell ref="L507:L512"/>
    <mergeCell ref="D515:D516"/>
    <mergeCell ref="L515:L516"/>
    <mergeCell ref="D519:D522"/>
    <mergeCell ref="L519:L522"/>
    <mergeCell ref="D523:D525"/>
    <mergeCell ref="L523:L525"/>
    <mergeCell ref="D526:D527"/>
    <mergeCell ref="L526:L527"/>
    <mergeCell ref="D528:D545"/>
    <mergeCell ref="L528:L545"/>
    <mergeCell ref="D548:D549"/>
    <mergeCell ref="L548:L549"/>
    <mergeCell ref="D550:D553"/>
    <mergeCell ref="L550:L553"/>
    <mergeCell ref="D555:D559"/>
    <mergeCell ref="L555:L559"/>
    <mergeCell ref="D560:D561"/>
    <mergeCell ref="L560:L561"/>
    <mergeCell ref="D562:D566"/>
    <mergeCell ref="L562:L566"/>
    <mergeCell ref="D567:D569"/>
    <mergeCell ref="L567:L569"/>
    <mergeCell ref="D571:D572"/>
    <mergeCell ref="L571:L572"/>
    <mergeCell ref="D573:D575"/>
    <mergeCell ref="L573:L575"/>
    <mergeCell ref="D576:D580"/>
    <mergeCell ref="L576:L580"/>
    <mergeCell ref="D581:D582"/>
    <mergeCell ref="L581:L582"/>
    <mergeCell ref="D583:D590"/>
    <mergeCell ref="L583:L590"/>
    <mergeCell ref="D591:D593"/>
    <mergeCell ref="L591:L593"/>
    <mergeCell ref="D594:D601"/>
    <mergeCell ref="L594:L601"/>
    <mergeCell ref="D602:D610"/>
    <mergeCell ref="L602:L610"/>
    <mergeCell ref="D612:D619"/>
    <mergeCell ref="L612:L619"/>
    <mergeCell ref="D620:D628"/>
    <mergeCell ref="L620:L628"/>
    <mergeCell ref="D629:D636"/>
    <mergeCell ref="L629:L636"/>
    <mergeCell ref="D637:D645"/>
    <mergeCell ref="L637:L645"/>
    <mergeCell ref="D646:D647"/>
    <mergeCell ref="L646:L647"/>
    <mergeCell ref="D650:D651"/>
    <mergeCell ref="L650:L651"/>
    <mergeCell ref="D653:D658"/>
    <mergeCell ref="L653:L658"/>
    <mergeCell ref="D659:D662"/>
    <mergeCell ref="L659:L662"/>
    <mergeCell ref="D663:D666"/>
    <mergeCell ref="L663:L666"/>
    <mergeCell ref="D667:D670"/>
    <mergeCell ref="L667:L670"/>
    <mergeCell ref="D671:D675"/>
    <mergeCell ref="L671:L675"/>
    <mergeCell ref="D677:D680"/>
    <mergeCell ref="L677:L680"/>
    <mergeCell ref="D681:D682"/>
    <mergeCell ref="L681:L682"/>
    <mergeCell ref="D683:D685"/>
    <mergeCell ref="L683:L685"/>
    <mergeCell ref="D686:D687"/>
    <mergeCell ref="L686:L687"/>
    <mergeCell ref="D689:D690"/>
    <mergeCell ref="L689:L690"/>
    <mergeCell ref="D692:D693"/>
    <mergeCell ref="L692:L693"/>
    <mergeCell ref="D696:D705"/>
    <mergeCell ref="L696:L705"/>
    <mergeCell ref="D706:D711"/>
    <mergeCell ref="L706:L711"/>
    <mergeCell ref="D712:D719"/>
    <mergeCell ref="L712:L719"/>
    <mergeCell ref="D724:D725"/>
    <mergeCell ref="L724:L725"/>
    <mergeCell ref="D727:D731"/>
    <mergeCell ref="L727:L731"/>
    <mergeCell ref="D732:D735"/>
    <mergeCell ref="L732:L735"/>
    <mergeCell ref="D736:D740"/>
    <mergeCell ref="L736:L740"/>
    <mergeCell ref="D741:D744"/>
    <mergeCell ref="L741:L744"/>
    <mergeCell ref="D745:D748"/>
    <mergeCell ref="L745:L748"/>
    <mergeCell ref="D749:D753"/>
    <mergeCell ref="L749:L753"/>
    <mergeCell ref="D754:D757"/>
    <mergeCell ref="L754:L757"/>
    <mergeCell ref="D758:D761"/>
    <mergeCell ref="L758:L761"/>
    <mergeCell ref="D762:D763"/>
    <mergeCell ref="L762:L763"/>
    <mergeCell ref="D764:D767"/>
    <mergeCell ref="L764:L767"/>
    <mergeCell ref="D768:D770"/>
    <mergeCell ref="L768:L770"/>
    <mergeCell ref="D771:D774"/>
    <mergeCell ref="L771:L774"/>
    <mergeCell ref="D776:D780"/>
    <mergeCell ref="L776:L780"/>
    <mergeCell ref="D782:D783"/>
    <mergeCell ref="L782:L783"/>
    <mergeCell ref="D785:D788"/>
    <mergeCell ref="L785:L788"/>
    <mergeCell ref="D789:D790"/>
    <mergeCell ref="L789:L790"/>
    <mergeCell ref="D811:D814"/>
    <mergeCell ref="L811:L814"/>
    <mergeCell ref="D815:D819"/>
    <mergeCell ref="L815:L819"/>
    <mergeCell ref="D820:D823"/>
    <mergeCell ref="L820:L823"/>
    <mergeCell ref="D791:D794"/>
    <mergeCell ref="L791:L794"/>
    <mergeCell ref="D795:D798"/>
    <mergeCell ref="L795:L798"/>
    <mergeCell ref="D799:D801"/>
    <mergeCell ref="L799:L801"/>
    <mergeCell ref="D802:D805"/>
    <mergeCell ref="L802:L805"/>
    <mergeCell ref="D806:D807"/>
    <mergeCell ref="L806:L807"/>
  </mergeCells>
  <dataValidations count="31">
    <dataValidation type="whole" operator="lessThanOrEqual" allowBlank="1" showErrorMessage="1" errorTitle="Неверно" error="Заказ не может быть больше Наличия" sqref="X4 X823 X820 X814 X761 X757:X758 X712 X704 X693 X684 X627 X608 X605 X525 X520:X521 X482 X454 X446 X434 X430 X420 X399 X396 X391 X358 X349 X338 X331 X328:X329 X311 X305 X302:X303 X294 X282:X284 X258 X209 X143 X138 X132 X96 X86 X65 X56 X48:X50 X40 X30" xr:uid="{00000000-0002-0000-0000-000000000000}">
      <formula1>3</formula1>
    </dataValidation>
    <dataValidation type="whole" operator="lessThanOrEqual" allowBlank="1" showErrorMessage="1" errorTitle="Неверно" error="Заказ не может быть больше Наличия" sqref="X806:X807 X795 X788 X773 X756 X748 X735 X732 X706 X703 X701 X694 X675 X667 X664:X665 X660:X661 X658 X626 X621:X622 X597:X598 X593:X594 X589 X583 X563 X546 X531:X532 X492:X494 X452 X445 X432 X413 X397 X374:X375 X361 X334:X335 X330 X321 X313:X314 X288 X267:X268 X264 X259 X228 X224 X221 X205 X188 X171 X145:X146 X76 X53 X45 X37 X35 X5:X6" xr:uid="{00000000-0002-0000-0000-000001000000}">
      <formula1>4</formula1>
    </dataValidation>
    <dataValidation type="whole" operator="lessThanOrEqual" allowBlank="1" showErrorMessage="1" errorTitle="Неверно" error="Заказ не может быть больше Наличия" sqref="X7 X815 X810:X811 X805 X791 X789 X782:X783 X775 X770:X771 X762:X763 X753 X720:X726 X708:X711 X695 X686:X691 X682 X678:X679 X676 X651:X652 X649 X646 X634:X636 X632 X629:X630 X617:X618 X610:X615 X607 X604 X601 X595 X592 X581:X582 X566:X573 X564 X558:X562 X549:X556 X547 X545 X526:X530 X522:X523 X519 X516:X517 X513:X514 X503:X506 X487:X488 X477 X472:X474 X463:X470 X453 X444 X441 X435:X439 X433 X431 X416:X418 X392 X376:X378 X362 X359 X350 X340:X341 X336:X337 X332 X317:X319 X312 X306:X310 X304 X298:X299 X296 X281 X270 X265:X266 X263 X260 X257 X253:X255 X250 X246:X248 X244 X241:X242 X237:X239 X230:X234 X222 X216:X218 X207:X208 X189:X198 X187 X185 X174:X183 X166:X168 X159:X163 X153:X155 X148:X150 X141 X136:X137 X125:X130 X123 X105:X117 X95 X73:X75 X54:X55 X51:X52 X41 X36 X31 X27 X24 X18:X19 X12" xr:uid="{00000000-0002-0000-0000-000003000000}">
      <formula1>1</formula1>
    </dataValidation>
    <dataValidation type="whole" operator="lessThanOrEqual" allowBlank="1" showErrorMessage="1" errorTitle="Неверно" error="Заказ не может быть больше Наличия" sqref="X8 X821 X759:X760 X746 X744 X739 X733:X734 X585 X475 X449 X422 X394 X273:X274 X211 X43" xr:uid="{00000000-0002-0000-0000-000004000000}">
      <formula1>9</formula1>
    </dataValidation>
    <dataValidation type="whole" operator="lessThanOrEqual" allowBlank="1" showErrorMessage="1" errorTitle="Неверно" error="Заказ не может быть больше Наличия" sqref="X9 X407 X369" xr:uid="{00000000-0002-0000-0000-000005000000}">
      <formula1>23</formula1>
    </dataValidation>
    <dataValidation type="whole" operator="lessThanOrEqual" allowBlank="1" showErrorMessage="1" errorTitle="Неверно" error="Заказ не может быть больше Наличия" sqref="X10 X384 X354" xr:uid="{00000000-0002-0000-0000-000006000000}">
      <formula1>22</formula1>
    </dataValidation>
    <dataValidation type="whole" operator="lessThanOrEqual" allowBlank="1" showErrorMessage="1" errorTitle="Неверно" error="Заказ не может быть больше Наличия" sqref="X11 X796:X797 X786 X751 X730 X707 X698 X674 X668 X637 X578 X536 X373 X366 X352 X323 X29 X21" xr:uid="{00000000-0002-0000-0000-000007000000}">
      <formula1>11</formula1>
    </dataValidation>
    <dataValidation type="whole" operator="lessThanOrEqual" allowBlank="1" showErrorMessage="1" errorTitle="Неверно" error="Заказ не может быть больше Наличия" sqref="X13" xr:uid="{00000000-0002-0000-0000-000009000000}">
      <formula1>30</formula1>
    </dataValidation>
    <dataValidation type="whole" operator="lessThanOrEqual" allowBlank="1" showErrorMessage="1" errorTitle="Неверно" error="Заказ не может быть больше Наличия" sqref="X14 X817 X812 X792 X785 X767 X764 X749 X745 X702 X670 X565 X557 X533 X476 X443 X428 X412 X398 X393 X300:X301 X297 X291 X287 X280 X235:X236 X226 X199 X152 X118 X77 X42 X38 X32 X23" xr:uid="{00000000-0002-0000-0000-00000A000000}">
      <formula1>5</formula1>
    </dataValidation>
    <dataValidation type="whole" operator="lessThanOrEqual" allowBlank="1" showErrorMessage="1" errorTitle="Неверно" error="Заказ не может быть больше Наличия" sqref="X15 X765 X715 X696 X644 X639 X625 X541:X542 X460:X461 X455 X424 X382 X210 X102:X103 X97 X87 X70:X71 X66" xr:uid="{00000000-0002-0000-0000-00000B000000}">
      <formula1>13</formula1>
    </dataValidation>
    <dataValidation type="whole" operator="lessThanOrEqual" allowBlank="1" showErrorMessage="1" errorTitle="Неверно" error="Заказ не может быть больше Наличия" sqref="X16 X787 X766 X747 X717 X672 X645 X642 X638 X579 X450 X411 X389 X367 X351 X344:X345 X92:X93 X62:X63 X57 X22" xr:uid="{00000000-0002-0000-0000-00000C000000}">
      <formula1>12</formula1>
    </dataValidation>
    <dataValidation type="whole" operator="lessThanOrEqual" allowBlank="1" showErrorMessage="1" errorTitle="Неверно" error="Заказ не может быть больше Наличия" sqref="X17 X798 X768:X769 X752 X750 X656 X623 X620 X535 X479 X462 X448 X357 X342:X343 X324 X322 X272 X256 X219 X122 X104 X72 X20" xr:uid="{00000000-0002-0000-0000-00000D000000}">
      <formula1>7</formula1>
    </dataValidation>
    <dataValidation type="whole" operator="lessThanOrEqual" allowBlank="1" showErrorMessage="1" errorTitle="Неверно" error="Заказ не может быть больше Наличия" sqref="X25 X736 X714 X685 X673 X643 X624 X580 X423 X421 X405 X380 X353 X293 X277 X44" xr:uid="{00000000-0002-0000-0000-000015000000}">
      <formula1>10</formula1>
    </dataValidation>
    <dataValidation type="whole" operator="lessThanOrEqual" allowBlank="1" showErrorMessage="1" errorTitle="Неверно" error="Заказ не может быть больше Наличия" sqref="X26 X818:X819 X808:X809 X804 X802 X799 X793:X794 X790 X784 X780:X781 X774 X772 X754 X740 X731 X718 X680:X681 X677 X666 X662:X663 X659 X654 X647:X648 X641 X633 X631 X628 X619 X616 X609 X606 X602:X603 X600 X596 X590:X591 X584 X574:X577 X548 X524 X518 X515 X507:X512 X495:X502 X491 X489 X483:X486 X480:X481 X471 X440 X429 X414:X415 X400:X401 X379 X363 X360 X339 X333 X325:X327 X320 X315:X316 X295 X285:X286 X279 X269 X251 X249 X245 X243 X240 X229 X223 X212:X215 X206 X186 X184 X172:X173 X169:X170 X164:X165 X156:X158 X151 X147 X144 X139:X140 X133:X135 X131 X124 X46:X47 X39 X28" xr:uid="{00000000-0002-0000-0000-000016000000}">
      <formula1>2</formula1>
    </dataValidation>
    <dataValidation type="whole" operator="lessThanOrEqual" allowBlank="1" showErrorMessage="1" errorTitle="Неверно" error="Заказ не может быть больше Наличия" sqref="X33 X800 X586 X490 X427 X425 X410 X371 X346 X78" xr:uid="{00000000-0002-0000-0000-00001D000000}">
      <formula1>15</formula1>
    </dataValidation>
    <dataValidation type="whole" operator="lessThanOrEqual" allowBlank="1" showErrorMessage="1" errorTitle="Неверно" error="Заказ не может быть больше Наличия" sqref="X34 X801 X713 X697 X657 X587 X537 X404 X395 X348 X83:X84" xr:uid="{00000000-0002-0000-0000-00001E000000}">
      <formula1>14</formula1>
    </dataValidation>
    <dataValidation type="whole" operator="lessThanOrEqual" allowBlank="1" showErrorMessage="1" errorTitle="Неверно" error="Заказ не может быть больше Наличия" sqref="X90 X58:X60" xr:uid="{00000000-0002-0000-0000-000036000000}">
      <formula1>26</formula1>
    </dataValidation>
    <dataValidation type="whole" operator="lessThanOrEqual" allowBlank="1" showErrorMessage="1" errorTitle="Неверно" error="Заказ не может быть больше Наличия" sqref="X61 X738 X640 X540 X200 X91" xr:uid="{00000000-0002-0000-0000-000039000000}">
      <formula1>19</formula1>
    </dataValidation>
    <dataValidation type="whole" operator="lessThanOrEqual" allowBlank="1" showErrorMessage="1" errorTitle="Неверно" error="Заказ не может быть больше Наличия" sqref="X64 X816 X813 X803 X779 X692 X671 X669 X655 X653 X650 X599 X544 X534 X478 X451 X419 X390 X364:X365 X290 X271 X261:X262 X252 X227 X142 X94" xr:uid="{00000000-0002-0000-0000-00003C000000}">
      <formula1>6</formula1>
    </dataValidation>
    <dataValidation type="whole" operator="lessThanOrEqual" allowBlank="1" showErrorMessage="1" errorTitle="Неверно" error="Заказ не может быть больше Наличия" sqref="X67 X456:X458 X98:X100 X88:X89" xr:uid="{00000000-0002-0000-0000-00003F000000}">
      <formula1>27</formula1>
    </dataValidation>
    <dataValidation type="whole" operator="lessThanOrEqual" allowBlank="1" showErrorMessage="1" errorTitle="Неверно" error="Заказ не может быть больше Наличия" sqref="X68" xr:uid="{00000000-0002-0000-0000-000040000000}">
      <formula1>28</formula1>
    </dataValidation>
    <dataValidation type="whole" operator="lessThanOrEqual" allowBlank="1" showErrorMessage="1" errorTitle="Неверно" error="Заказ не может быть больше Наличия" sqref="X69 X729 X82" xr:uid="{00000000-0002-0000-0000-000041000000}">
      <formula1>21</formula1>
    </dataValidation>
    <dataValidation type="whole" operator="lessThanOrEqual" allowBlank="1" showErrorMessage="1" errorTitle="Неверно" error="Заказ не может быть больше Наличия" sqref="X79:X81" xr:uid="{00000000-0002-0000-0000-00004B000000}">
      <formula1>29</formula1>
    </dataValidation>
    <dataValidation type="whole" operator="lessThanOrEqual" allowBlank="1" showErrorMessage="1" errorTitle="Неверно" error="Заказ не может быть больше Наличия" sqref="X85 X822 X776 X755 X741 X727 X719 X716 X705 X683 X588 X543 X447 X442 X402:X403 X381 X356 X292 X289 X278 X275:X276 X225 X119:X120" xr:uid="{00000000-0002-0000-0000-000051000000}">
      <formula1>8</formula1>
    </dataValidation>
    <dataValidation type="whole" operator="lessThanOrEqual" allowBlank="1" showErrorMessage="1" errorTitle="Неверно" error="Заказ не может быть больше Наличия" sqref="X101 X737 X700 X539 X459 X355" xr:uid="{00000000-0002-0000-0000-000061000000}">
      <formula1>20</formula1>
    </dataValidation>
    <dataValidation type="whole" operator="lessThanOrEqual" allowBlank="1" showErrorMessage="1" errorTitle="Неверно" error="Заказ не может быть больше Наличия" sqref="X121 X777:X778 X743 X728 X699 X538 X383 X372 X347 X204" xr:uid="{00000000-0002-0000-0000-000075000000}">
      <formula1>16</formula1>
    </dataValidation>
    <dataValidation type="whole" operator="lessThanOrEqual" allowBlank="1" showErrorMessage="1" errorTitle="Неверно" error="Заказ не может быть больше Наличия" sqref="X201" xr:uid="{00000000-0002-0000-0000-0000C5000000}">
      <formula1>36</formula1>
    </dataValidation>
    <dataValidation type="whole" operator="lessThanOrEqual" allowBlank="1" showErrorMessage="1" errorTitle="Неверно" error="Заказ не может быть больше Наличия" sqref="X202" xr:uid="{00000000-0002-0000-0000-0000C6000000}">
      <formula1>43</formula1>
    </dataValidation>
    <dataValidation type="whole" operator="lessThanOrEqual" allowBlank="1" showErrorMessage="1" errorTitle="Неверно" error="Заказ не может быть больше Наличия" sqref="X203 X408 X385:X386 X370" xr:uid="{00000000-0002-0000-0000-0000C7000000}">
      <formula1>24</formula1>
    </dataValidation>
    <dataValidation type="whole" operator="lessThanOrEqual" allowBlank="1" showErrorMessage="1" errorTitle="Неверно" error="Заказ не может быть больше Наличия" sqref="X220 X409 X406 X387" xr:uid="{00000000-0002-0000-0000-0000D8000000}">
      <formula1>18</formula1>
    </dataValidation>
    <dataValidation type="whole" operator="lessThanOrEqual" allowBlank="1" showErrorMessage="1" errorTitle="Неверно" error="Заказ не может быть больше Наличия" sqref="X368 X742 X426 X388" xr:uid="{00000000-0002-0000-0000-00006C010000}">
      <formula1>17</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33203125" defaultRowHeight="14.25" x14ac:dyDescent="0.45"/>
  <cols>
    <col min="1" max="1" width="2.83203125" style="40" customWidth="1"/>
    <col min="2" max="3" width="31.83203125" style="40" customWidth="1"/>
    <col min="4" max="4" width="2.83203125" style="40" customWidth="1"/>
    <col min="5" max="5" width="35.83203125" style="41" customWidth="1"/>
    <col min="6" max="7" width="22.83203125" style="43" customWidth="1"/>
    <col min="8" max="8" width="2.83203125" style="41" customWidth="1"/>
    <col min="9" max="9" width="38.83203125" style="41" customWidth="1"/>
    <col min="10" max="11" width="16.83203125" style="43" customWidth="1"/>
    <col min="12" max="16384" width="9.33203125" style="40"/>
  </cols>
  <sheetData>
    <row r="1" spans="2:11" x14ac:dyDescent="0.45">
      <c r="E1" s="46" t="s">
        <v>681</v>
      </c>
      <c r="F1" s="42"/>
      <c r="G1" s="47"/>
    </row>
    <row r="2" spans="2:11" x14ac:dyDescent="0.45">
      <c r="E2" s="44" t="s">
        <v>682</v>
      </c>
      <c r="F2" s="48">
        <f>SUMPRODUCT(TDSheet!$Q$4:$Q$1048572,TDSheet!$X$4:$X$1048572)</f>
        <v>0</v>
      </c>
      <c r="G2" s="48"/>
      <c r="H2" s="49"/>
      <c r="I2" s="49"/>
      <c r="J2" s="50"/>
      <c r="K2" s="50"/>
    </row>
    <row r="3" spans="2:11" x14ac:dyDescent="0.45">
      <c r="B3" s="63"/>
      <c r="C3" s="63"/>
      <c r="E3" s="44" t="s">
        <v>683</v>
      </c>
      <c r="F3" s="48" t="e">
        <f>SUMPRODUCT(TDSheet!#REF!,TDSheet!$X$4:$X$1048571)</f>
        <v>#REF!</v>
      </c>
      <c r="G3" s="48"/>
      <c r="H3" s="49"/>
      <c r="I3" s="49"/>
      <c r="J3" s="50"/>
      <c r="K3" s="50"/>
    </row>
    <row r="4" spans="2:11" x14ac:dyDescent="0.45">
      <c r="B4" s="61" t="s">
        <v>680</v>
      </c>
      <c r="C4" s="62"/>
      <c r="E4" s="45" t="s">
        <v>684</v>
      </c>
      <c r="F4" s="51" t="s">
        <v>689</v>
      </c>
      <c r="G4" s="51" t="s">
        <v>690</v>
      </c>
      <c r="H4" s="49"/>
      <c r="I4" s="51" t="s">
        <v>691</v>
      </c>
      <c r="J4" s="51" t="s">
        <v>692</v>
      </c>
      <c r="K4" s="51" t="s">
        <v>690</v>
      </c>
    </row>
    <row r="5" spans="2:11" x14ac:dyDescent="0.45">
      <c r="B5" s="62"/>
      <c r="C5" s="62"/>
      <c r="E5" s="44" t="s">
        <v>90</v>
      </c>
      <c r="F5" s="48" t="e">
        <f>SUMPRODUCT(- -(TDSheet!$H$4:$H$1048569="Обувь"),TDSheet!#REF!,TDSheet!$X$4:$X$1048569)</f>
        <v>#REF!</v>
      </c>
      <c r="G5" s="48">
        <f>SUMIF(TDSheet!$H$4:$H$1048569,"Обувь",TDSheet!$X$4:$X$1048569)</f>
        <v>0</v>
      </c>
      <c r="H5" s="49"/>
      <c r="I5" s="52" t="s">
        <v>29</v>
      </c>
      <c r="J5" s="48" t="e">
        <f>SUMPRODUCT(- -(TDSheet!$K$4:$K$1048569="Мужчины"),TDSheet!#REF!,TDSheet!$X$4:$X$1048569)</f>
        <v>#REF!</v>
      </c>
      <c r="K5" s="48">
        <f>SUMIF(TDSheet!$K$4:$K$1048569,"Мужчины",TDSheet!$X$4:$X$1048569)</f>
        <v>0</v>
      </c>
    </row>
    <row r="6" spans="2:11" x14ac:dyDescent="0.45">
      <c r="B6" s="62"/>
      <c r="C6" s="62"/>
      <c r="E6" s="44" t="s">
        <v>27</v>
      </c>
      <c r="F6" s="48" t="e">
        <f>SUMPRODUCT(- -(TDSheet!$H$4:$H$1048569="Одежда"),TDSheet!#REF!,TDSheet!$X$4:$X$1048569)</f>
        <v>#REF!</v>
      </c>
      <c r="G6" s="48">
        <f>SUMIF(TDSheet!$H$4:$H$1048569,"Одежда",TDSheet!$X$4:$X$1048569)</f>
        <v>0</v>
      </c>
      <c r="H6" s="49"/>
      <c r="I6" s="52" t="s">
        <v>73</v>
      </c>
      <c r="J6" s="48" t="e">
        <f>SUMPRODUCT(- -(TDSheet!$K$4:$K$1048569="Женщины"),TDSheet!#REF!,TDSheet!$X$4:$X$1048569)</f>
        <v>#REF!</v>
      </c>
      <c r="K6" s="48">
        <f>SUMIF(TDSheet!$K$4:$K$1048569,"Женщины",TDSheet!$X$4:$X$1048569)</f>
        <v>0</v>
      </c>
    </row>
    <row r="7" spans="2:11" x14ac:dyDescent="0.45">
      <c r="B7" s="62"/>
      <c r="C7" s="62"/>
      <c r="E7" s="44" t="s">
        <v>685</v>
      </c>
      <c r="F7" s="48" t="e">
        <f>SUMPRODUCT(- -(TDSheet!$H$4:$H$1048569="Аксессуары"),TDSheet!#REF!,TDSheet!$X$4:$X$1048569)</f>
        <v>#REF!</v>
      </c>
      <c r="G7" s="48">
        <f>SUMIF(TDSheet!$H$4:$H$1048569,"Аксессуары",TDSheet!$X$4:$X$1048569)</f>
        <v>0</v>
      </c>
      <c r="H7" s="49"/>
      <c r="I7" s="52" t="s">
        <v>269</v>
      </c>
      <c r="J7" s="48" t="e">
        <f>SUMPRODUCT(- -(TDSheet!$K$4:$K$1048569="Дети"),TDSheet!#REF!,TDSheet!$X$4:$X$1048569)</f>
        <v>#REF!</v>
      </c>
      <c r="K7" s="48">
        <f>SUMIF(TDSheet!$K$4:$K$1048569,"Дети",TDSheet!$X$4:$X$1048569)</f>
        <v>0</v>
      </c>
    </row>
    <row r="8" spans="2:11" x14ac:dyDescent="0.45">
      <c r="B8" s="62"/>
      <c r="C8" s="62"/>
      <c r="E8" s="44" t="s">
        <v>686</v>
      </c>
      <c r="F8" s="48" t="e">
        <f>SUMPRODUCT(- -(TDSheet!$H$4:$H$1048569="Спорт. Инвентарь"),TDSheet!#REF!,TDSheet!$X$4:$X$1048569)</f>
        <v>#REF!</v>
      </c>
      <c r="G8" s="48">
        <f>SUMIF(TDSheet!$H$4:$H$1048569,"Спорт. Инвентарь",TDSheet!$X$4:$X$1048569)</f>
        <v>0</v>
      </c>
      <c r="H8" s="49"/>
      <c r="I8" s="52" t="s">
        <v>166</v>
      </c>
      <c r="J8" s="48" t="e">
        <f>SUMPRODUCT(- -(TDSheet!$K$4:$K$1048569="Унисекс"),TDSheet!#REF!,TDSheet!$X$4:$X$1048569)</f>
        <v>#REF!</v>
      </c>
      <c r="K8" s="48">
        <f>SUMIF(TDSheet!$K$4:$K$1048569,"Унисекс",TDSheet!$X$4:$X$1048569)</f>
        <v>0</v>
      </c>
    </row>
    <row r="9" spans="2:11" x14ac:dyDescent="0.45">
      <c r="B9" s="62"/>
      <c r="C9" s="62"/>
      <c r="E9" s="44" t="s">
        <v>687</v>
      </c>
      <c r="F9" s="48" t="e">
        <f>SUMPRODUCT(- -(TDSheet!$H$4:$H$1048569="Сумки и рюкзаки"),TDSheet!#REF!,TDSheet!$X$4:$X$1048569)</f>
        <v>#REF!</v>
      </c>
      <c r="G9" s="48">
        <f>SUMIF(TDSheet!$H$4:$H$1048569,"Сумки и рюкзаки",TDSheet!$X$4:$X$1048569)</f>
        <v>0</v>
      </c>
      <c r="H9" s="49"/>
      <c r="I9" s="49"/>
      <c r="J9" s="50"/>
      <c r="K9" s="50"/>
    </row>
    <row r="10" spans="2:11" x14ac:dyDescent="0.45">
      <c r="B10" s="62"/>
      <c r="C10" s="62"/>
      <c r="E10" s="44" t="s">
        <v>688</v>
      </c>
      <c r="F10" s="48" t="e">
        <f>SUM(F5:F9)</f>
        <v>#REF!</v>
      </c>
      <c r="G10" s="48">
        <f>SUM(G5:G9)</f>
        <v>0</v>
      </c>
      <c r="H10" s="49"/>
      <c r="I10" s="49"/>
      <c r="J10" s="50"/>
      <c r="K10" s="50"/>
    </row>
    <row r="11" spans="2:11" x14ac:dyDescent="0.45">
      <c r="B11" s="62"/>
      <c r="C11" s="62"/>
    </row>
    <row r="12" spans="2:11" x14ac:dyDescent="0.45">
      <c r="B12" s="62"/>
      <c r="C12" s="62"/>
    </row>
    <row r="13" spans="2:11" x14ac:dyDescent="0.45">
      <c r="B13" s="62"/>
      <c r="C13" s="62"/>
    </row>
    <row r="14" spans="2:11" x14ac:dyDescent="0.45">
      <c r="B14" s="62"/>
      <c r="C14" s="62"/>
    </row>
    <row r="15" spans="2:11" x14ac:dyDescent="0.45">
      <c r="B15" s="62"/>
      <c r="C15" s="62"/>
    </row>
    <row r="16" spans="2:11" x14ac:dyDescent="0.45">
      <c r="B16" s="63"/>
      <c r="C16" s="63"/>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Кулешова Надежда</dc:creator>
  <cp:lastModifiedBy>maxm3</cp:lastModifiedBy>
  <dcterms:created xsi:type="dcterms:W3CDTF">2026-08-21T10:08:41Z</dcterms:created>
  <dcterms:modified xsi:type="dcterms:W3CDTF">2026-08-22T09:54:33Z</dcterms:modified>
</cp:coreProperties>
</file>